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63.35.129\direzione\COORDINAMENTO\0 Trasparenza\ANTICORRUZIONE E TRASPARENZA\2024\TRASPARENZA\Art. 30_introiti MENSILE\3. Marzo\per pubblicazione\"/>
    </mc:Choice>
  </mc:AlternateContent>
  <bookViews>
    <workbookView xWindow="0" yWindow="0" windowWidth="23040" windowHeight="9060" activeTab="9"/>
  </bookViews>
  <sheets>
    <sheet name="M1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M7" sheetId="7" r:id="rId7"/>
    <sheet name="M8" sheetId="8" r:id="rId8"/>
    <sheet name="M9" sheetId="9" r:id="rId9"/>
    <sheet name="TOTALI" sheetId="10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7" i="7" l="1"/>
  <c r="E87" i="7"/>
  <c r="D87" i="7"/>
  <c r="F85" i="7"/>
  <c r="E85" i="7"/>
  <c r="D85" i="7"/>
  <c r="F70" i="7"/>
  <c r="E70" i="7"/>
  <c r="D70" i="7"/>
  <c r="E66" i="7"/>
  <c r="E62" i="7"/>
  <c r="F83" i="7"/>
  <c r="E83" i="7"/>
  <c r="D83" i="7"/>
  <c r="F80" i="7"/>
  <c r="E80" i="7"/>
  <c r="D80" i="7"/>
  <c r="F76" i="7"/>
  <c r="E76" i="7"/>
  <c r="D74" i="7"/>
  <c r="D73" i="7"/>
  <c r="D72" i="7"/>
  <c r="D71" i="7"/>
  <c r="D76" i="7" s="1"/>
  <c r="F66" i="7"/>
  <c r="D66" i="7"/>
  <c r="F62" i="7"/>
  <c r="D41" i="7"/>
  <c r="D8" i="7"/>
  <c r="D62" i="7" s="1"/>
  <c r="F105" i="6" l="1"/>
  <c r="E105" i="6"/>
  <c r="D105" i="6"/>
  <c r="F103" i="6"/>
  <c r="E103" i="6"/>
  <c r="D103" i="6"/>
  <c r="F82" i="6"/>
  <c r="E82" i="6"/>
  <c r="D82" i="6"/>
  <c r="E78" i="6"/>
  <c r="E55" i="6"/>
  <c r="F101" i="6"/>
  <c r="E101" i="6"/>
  <c r="D101" i="6"/>
  <c r="F89" i="6"/>
  <c r="E89" i="6"/>
  <c r="D89" i="6"/>
  <c r="F85" i="6"/>
  <c r="E85" i="6"/>
  <c r="D85" i="6"/>
  <c r="F78" i="6"/>
  <c r="D78" i="6"/>
  <c r="F55" i="6"/>
  <c r="D55" i="6"/>
  <c r="F67" i="3" l="1"/>
  <c r="E67" i="3"/>
  <c r="D67" i="3"/>
  <c r="F65" i="3"/>
  <c r="E65" i="3"/>
  <c r="F63" i="3"/>
  <c r="E63" i="3"/>
  <c r="F61" i="3"/>
  <c r="E61" i="3"/>
  <c r="F59" i="3"/>
  <c r="E59" i="3"/>
  <c r="F57" i="3"/>
  <c r="E57" i="3"/>
  <c r="F53" i="3"/>
  <c r="E53" i="3"/>
  <c r="F48" i="3"/>
  <c r="E48" i="3"/>
  <c r="D65" i="3"/>
  <c r="D63" i="3"/>
  <c r="D61" i="3"/>
  <c r="D59" i="3"/>
  <c r="D57" i="3"/>
  <c r="D53" i="3"/>
  <c r="D48" i="3"/>
  <c r="E61" i="5" l="1"/>
  <c r="E39" i="5"/>
  <c r="G63" i="1"/>
  <c r="F63" i="1"/>
  <c r="E63" i="1"/>
  <c r="G61" i="1"/>
  <c r="F61" i="1"/>
  <c r="E61" i="1"/>
  <c r="G59" i="1"/>
  <c r="F59" i="1"/>
  <c r="E59" i="1"/>
  <c r="F49" i="1"/>
  <c r="F24" i="1"/>
  <c r="G57" i="1" l="1"/>
  <c r="F57" i="1"/>
  <c r="E57" i="1"/>
  <c r="G55" i="1"/>
  <c r="F55" i="1"/>
  <c r="E55" i="1"/>
  <c r="G49" i="1"/>
  <c r="E49" i="1"/>
  <c r="G24" i="1"/>
  <c r="E24" i="1"/>
  <c r="F59" i="5"/>
  <c r="E59" i="5"/>
  <c r="D59" i="5"/>
  <c r="F57" i="5"/>
  <c r="E57" i="5"/>
  <c r="D57" i="5"/>
  <c r="F55" i="5"/>
  <c r="E55" i="5"/>
  <c r="D55" i="5"/>
  <c r="F53" i="5"/>
  <c r="E53" i="5"/>
  <c r="D53" i="5"/>
  <c r="F47" i="5"/>
  <c r="E47" i="5"/>
  <c r="D47" i="5"/>
  <c r="F43" i="5"/>
  <c r="E43" i="5"/>
  <c r="D43" i="5"/>
  <c r="F39" i="5"/>
  <c r="F61" i="5" s="1"/>
  <c r="E38" i="5"/>
  <c r="D38" i="5"/>
  <c r="E37" i="5"/>
  <c r="E35" i="5"/>
  <c r="D35" i="5"/>
  <c r="E34" i="5"/>
  <c r="D34" i="5"/>
  <c r="E33" i="5"/>
  <c r="D33" i="5"/>
  <c r="E32" i="5"/>
  <c r="E30" i="5"/>
  <c r="D30" i="5"/>
  <c r="E29" i="5"/>
  <c r="D29" i="5"/>
  <c r="E28" i="5"/>
  <c r="E27" i="5"/>
  <c r="D27" i="5"/>
  <c r="E26" i="5"/>
  <c r="D26" i="5"/>
  <c r="E25" i="5"/>
  <c r="D25" i="5"/>
  <c r="E24" i="5"/>
  <c r="E23" i="5"/>
  <c r="D23" i="5"/>
  <c r="E22" i="5"/>
  <c r="D22" i="5"/>
  <c r="E21" i="5"/>
  <c r="E19" i="5"/>
  <c r="D19" i="5"/>
  <c r="E18" i="5"/>
  <c r="D18" i="5"/>
  <c r="E17" i="5"/>
  <c r="D17" i="5"/>
  <c r="E16" i="5"/>
  <c r="E14" i="5"/>
  <c r="D14" i="5"/>
  <c r="E13" i="5"/>
  <c r="E12" i="5"/>
  <c r="D12" i="5"/>
  <c r="E11" i="5"/>
  <c r="D11" i="5"/>
  <c r="E10" i="5"/>
  <c r="D10" i="5"/>
  <c r="E9" i="5"/>
  <c r="E8" i="5"/>
  <c r="D8" i="5"/>
  <c r="E68" i="8"/>
  <c r="D68" i="8"/>
  <c r="F66" i="8"/>
  <c r="E66" i="8"/>
  <c r="D66" i="8"/>
  <c r="F64" i="8"/>
  <c r="E64" i="8"/>
  <c r="D64" i="8"/>
  <c r="F62" i="8"/>
  <c r="E62" i="8"/>
  <c r="D62" i="8"/>
  <c r="E60" i="8"/>
  <c r="D60" i="8"/>
  <c r="E51" i="8"/>
  <c r="E44" i="8"/>
  <c r="F78" i="4"/>
  <c r="E78" i="4"/>
  <c r="D78" i="4"/>
  <c r="F76" i="4"/>
  <c r="E76" i="4"/>
  <c r="D76" i="4"/>
  <c r="F72" i="4"/>
  <c r="E72" i="4"/>
  <c r="D72" i="4"/>
  <c r="F68" i="4"/>
  <c r="E68" i="4"/>
  <c r="D68" i="4"/>
  <c r="E64" i="4"/>
  <c r="E60" i="4"/>
  <c r="D39" i="5" l="1"/>
  <c r="D61" i="5" s="1"/>
  <c r="F60" i="8"/>
  <c r="F57" i="8"/>
  <c r="E57" i="8"/>
  <c r="D57" i="8"/>
  <c r="F51" i="8"/>
  <c r="D51" i="8"/>
  <c r="F44" i="8"/>
  <c r="F68" i="8" s="1"/>
  <c r="D44" i="8"/>
  <c r="F74" i="4"/>
  <c r="E74" i="4"/>
  <c r="D74" i="4"/>
  <c r="F70" i="4"/>
  <c r="E70" i="4"/>
  <c r="D70" i="4"/>
  <c r="F64" i="4"/>
  <c r="D64" i="4"/>
  <c r="F60" i="4"/>
  <c r="D60" i="4"/>
  <c r="F73" i="2"/>
  <c r="F71" i="2"/>
  <c r="F69" i="2"/>
  <c r="F64" i="2"/>
  <c r="F62" i="2"/>
  <c r="F60" i="2"/>
  <c r="E56" i="2"/>
  <c r="E50" i="2"/>
  <c r="E71" i="2"/>
  <c r="D71" i="2"/>
  <c r="D73" i="2" s="1"/>
  <c r="E69" i="2"/>
  <c r="D69" i="2"/>
  <c r="E68" i="2"/>
  <c r="E64" i="2"/>
  <c r="D64" i="2"/>
  <c r="E62" i="2"/>
  <c r="D62" i="2"/>
  <c r="E60" i="2"/>
  <c r="D60" i="2"/>
  <c r="F56" i="2"/>
  <c r="D56" i="2"/>
  <c r="F50" i="2"/>
  <c r="D50" i="2"/>
  <c r="F66" i="9"/>
  <c r="E66" i="9"/>
  <c r="D64" i="9"/>
  <c r="E50" i="9"/>
  <c r="E31" i="9"/>
  <c r="F64" i="9"/>
  <c r="E64" i="9"/>
  <c r="F62" i="9"/>
  <c r="E62" i="9"/>
  <c r="D62" i="9"/>
  <c r="F60" i="9"/>
  <c r="E60" i="9"/>
  <c r="D60" i="9"/>
  <c r="F58" i="9"/>
  <c r="E58" i="9"/>
  <c r="D58" i="9"/>
  <c r="F54" i="9"/>
  <c r="E54" i="9"/>
  <c r="D54" i="9"/>
  <c r="F50" i="9"/>
  <c r="D50" i="9"/>
  <c r="D30" i="9"/>
  <c r="D29" i="9"/>
  <c r="D28" i="9"/>
  <c r="D27" i="9"/>
  <c r="D26" i="9"/>
  <c r="D25" i="9"/>
  <c r="F24" i="9"/>
  <c r="F31" i="9" s="1"/>
  <c r="D24" i="9"/>
  <c r="D23" i="9"/>
  <c r="D22" i="9"/>
  <c r="D21" i="9"/>
  <c r="D19" i="9"/>
  <c r="D18" i="9"/>
  <c r="D17" i="9"/>
  <c r="D16" i="9"/>
  <c r="D15" i="9"/>
  <c r="D31" i="9" s="1"/>
  <c r="D14" i="9"/>
  <c r="D13" i="9"/>
  <c r="D12" i="9"/>
  <c r="D10" i="9"/>
  <c r="D9" i="9"/>
  <c r="D8" i="9"/>
  <c r="E73" i="2" l="1"/>
  <c r="D66" i="9"/>
</calcChain>
</file>

<file path=xl/sharedStrings.xml><?xml version="1.0" encoding="utf-8"?>
<sst xmlns="http://schemas.openxmlformats.org/spreadsheetml/2006/main" count="949" uniqueCount="545">
  <si>
    <r>
      <t xml:space="preserve">totale canoni percepiti da </t>
    </r>
    <r>
      <rPr>
        <b/>
        <i/>
        <sz val="12"/>
        <rFont val="Calibri"/>
        <family val="2"/>
        <charset val="1"/>
      </rPr>
      <t>gennaio 2024</t>
    </r>
  </si>
  <si>
    <t>totale tariffe orarie e 
canoni annui pattuiti</t>
  </si>
  <si>
    <t>numero totale contratti 
gestiti</t>
  </si>
  <si>
    <r>
      <t xml:space="preserve">TOTALE GENERALE 9 MUNICIPI
</t>
    </r>
    <r>
      <rPr>
        <sz val="14"/>
        <color theme="1"/>
        <rFont val="Aptos"/>
        <family val="2"/>
        <charset val="1"/>
        <scheme val="minor"/>
      </rPr>
      <t>importo comprensivo di I.V.A. ai sensi di legge</t>
    </r>
  </si>
  <si>
    <t>Comune di Milano</t>
  </si>
  <si>
    <t>DIREZIONE SERVIZI CIVICI E MUNICIPI</t>
  </si>
  <si>
    <t>MUNICIPIO 9</t>
  </si>
  <si>
    <t xml:space="preserve"> LOCALI SCOLASTICI E SPAZI MULTIUSO</t>
  </si>
  <si>
    <t>tipologia di procedimento</t>
  </si>
  <si>
    <t>tipologia
immobile/ area
indirizzo</t>
  </si>
  <si>
    <t>totale canoni percepiti a partire da gennaio 2024</t>
  </si>
  <si>
    <t>tariffa oraria 
pattuita</t>
  </si>
  <si>
    <t>Note 
(ragioni per cui il canone percepito è superiore al canone annuo pattuito ed aventuali altre annotazioni)</t>
  </si>
  <si>
    <t>concessioni in uso di locali scolastici
 (per singolo plesso)</t>
  </si>
  <si>
    <t>AULA - I.C. ARBE ZARA
Scuola Primaria "Poerio" - Via Pianell n. 40</t>
  </si>
  <si>
    <t>PALESTRA - I.C. ARBE ZARA
 Scuola Primaria "Poerio" - Via Pianell n. 40</t>
  </si>
  <si>
    <t xml:space="preserve">PALESTRA - I.C. CESARE CANTÚ
Scuola Primaria "Hanna Frank" - Via Dora Baltea n. 16 </t>
  </si>
  <si>
    <t>PALESTRA - I.C. CESARE CANTÚ
Scuola Primaria - Via  Dei Braschi n. 12</t>
  </si>
  <si>
    <t>PALESTRA - I.C. CONFALONIERI
Scuola Primaria - Via dal Verme n. 10</t>
  </si>
  <si>
    <t>PALESTRA - I.C. CONFALONIERI
 Scuola Secondaria di 1° grado "Govone" - Via Pepe n. 40</t>
  </si>
  <si>
    <t>PALESTRA - I.C. CONFALONIERI                                                                                                                                                                                                                                                                                                                                      Scuola Primaria Lambruschini - Via Crespi 1</t>
  </si>
  <si>
    <t>PALESTRA - I.C. DON ORIONE
Scuola Secondaria di 1° grado "Leonardo da Vinci" - Via Sand  n. 32</t>
  </si>
  <si>
    <t>PALESTRA - I.C. DON ORIONE
 Scuola Primaria "Caracciolo" - Via Iseo n. 7</t>
  </si>
  <si>
    <t>AULA PSICOMOTRICITA' - I.C. DON ORIONE
Scuola Primaria "Caracciolo" - Via Iseo n. 7</t>
  </si>
  <si>
    <t xml:space="preserve">PALESTRA - I.C. DON ORIONE 
Scuola Primaria  "Don Orione" - Via Fabriano n. 4 </t>
  </si>
  <si>
    <t xml:space="preserve">PALESTRA - I.C. LOCATELLI/QUASIMODO   
Scuola Secondaria di 1° grado "Tommaseo" - P.le Istria n.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</si>
  <si>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AULA MAGNA - I.C. LOCATELLI/QUASIMODO   
Scuola Secondaria di 1° grado "Tommaseo" - P.le Istria n.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</si>
  <si>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PALESTRA - .C. LOCATELLI/QUASIMODO 
Scuola Secondaria di 1° grado "Tommaseo" - Via Veglia n. 80</t>
  </si>
  <si>
    <t>PALESTRA - I.C. LOCCHI
Scuola Primaria "Duca degli Abruzzi" - Via Cesari n. 38</t>
  </si>
  <si>
    <t xml:space="preserve"> AUDITORIUM TEATRO - I.C. LOCCHI 
Scuola Primaria "Duca degli Abruzzi" - Via Cesari n. 38</t>
  </si>
  <si>
    <t>PALESTRA - I.C. SANDRO PERTINI 
Scuola Secondaria "Falcone e Borsellino" -  Via T. Mann n. 8</t>
  </si>
  <si>
    <t>PALESTRA - I.C. SANDRO PERTINI
Scuola Primaria "Pirelli" - Via da Bussero n. 9</t>
  </si>
  <si>
    <t>PALESTRA - I.C. SANDRO PERTINI 
Scuola Secondaria "Verga" - Via Asturie n. 1</t>
  </si>
  <si>
    <t>PALESTRA - I.C. SCIALOIA 
Scuola Primaria "Calvino" - Via Scialoia, 19</t>
  </si>
  <si>
    <t xml:space="preserve"> PALESTRA - I.C. SCIALOIA 
Scuola Secondaria di 1° grado "Buonarroti" - Via Scialoia n. 21</t>
  </si>
  <si>
    <t>PALESTRA - I.C. SORELLE AGAZZI
Scuola Secondaria di 1° grado "GANDHI" Piazza Gasparri n. 6</t>
  </si>
  <si>
    <t>PALESTRA - I.C. SORELLE AGAZZI 
Scuola  Secondaria di I° "Rodari" - Via Gabbro 6/a</t>
  </si>
  <si>
    <t>totale</t>
  </si>
  <si>
    <t>concessioni in uso spazi multiuso</t>
  </si>
  <si>
    <t>SPAZIO PALESTRA - CAM
 Via Ciriè n. 9</t>
  </si>
  <si>
    <t>SPAZIO TEATRO - CAM
Via Ciriè n. 9</t>
  </si>
  <si>
    <t>SALA - VILLA LITTA
Viale Affori n.21</t>
  </si>
  <si>
    <t>SALONE
Via Empoli n. 9/2</t>
  </si>
  <si>
    <t>AUDITORIUM "FALCONE E BORSELLINO" CASSINA ANNA
Via Sant'Arnaldo n. 17</t>
  </si>
  <si>
    <t>ANFITEATRO - CASSINA ANNA 
Via Sant'Arnaldo n. 17</t>
  </si>
  <si>
    <t>LOCALE RUSTICO - CASSINA ANNA 
Via Sant'Arnaldo n. 17</t>
  </si>
  <si>
    <t>PALESTRINA - CASSINA ANNA 
Via Sant'Arnaldo n. 17</t>
  </si>
  <si>
    <t>AUDITORIUM "TERESA SARTI STRADA"
Viale Cà Granda n. 19</t>
  </si>
  <si>
    <t>IMMOBILI E AREE</t>
  </si>
  <si>
    <t>tipologia
immobile/ area 
indirizzo</t>
  </si>
  <si>
    <t>canone annuo 
pattuito</t>
  </si>
  <si>
    <t>Note
(ragioni per cui il canone percepito è superiore al canone annuo pattuito ed aventuali altre annotazioni)</t>
  </si>
  <si>
    <t>concessione d'uso immobili per progetti di sviluppo di attività culturali ed economiche</t>
  </si>
  <si>
    <t>concessione in uso particelle ortive</t>
  </si>
  <si>
    <t>Cassina Anna  
Via Sant'Arnaldo n. 17</t>
  </si>
  <si>
    <t>Via Cosenz</t>
  </si>
  <si>
    <t>Via Cascina dei Prati</t>
  </si>
  <si>
    <t>concessione impianti sportivi</t>
  </si>
  <si>
    <t>IMPIANTO SPORTIVO
 Via G. Pasta, 43</t>
  </si>
  <si>
    <t>concessioni in uso di spazi diversi dai precedenti</t>
  </si>
  <si>
    <t>PROGETTO ATS CAPOFILA  A&amp;I
Viale Affori n. 21</t>
  </si>
  <si>
    <t>concessioni in comodato d'uso</t>
  </si>
  <si>
    <r>
      <rPr>
        <b/>
        <sz val="12"/>
        <color theme="1"/>
        <rFont val="Calibri"/>
        <family val="2"/>
        <charset val="1"/>
      </rPr>
      <t xml:space="preserve">TOTALE GENERALE
</t>
    </r>
    <r>
      <rPr>
        <sz val="11"/>
        <color theme="1"/>
        <rFont val="Aptos"/>
        <family val="2"/>
        <scheme val="minor"/>
      </rPr>
      <t>importo comprensivo di I.V.A. ai sensi di legge</t>
    </r>
  </si>
  <si>
    <t>La Responsabile Unità Coordinamento</t>
  </si>
  <si>
    <t>Municipio 9</t>
  </si>
  <si>
    <t>Dr.ssa  Giuseppina Pedata</t>
  </si>
  <si>
    <t>INTROITI PER CONCESSIONI DI LOCALI SCOLASTICI, SPAZI MULTIUSO, IMMOBILI E AREE - PERIODO: GENNAIO 2024 - MARZO 2024</t>
  </si>
  <si>
    <t>Milano, 2 aprile 2024</t>
  </si>
  <si>
    <t>INTROITI PER CONCESSIONI DI LOCALI SCOLASTICI, SPAZI MULTIUSO, IMMOBILI E AREE - PERIODO: GENNAIO – MARZO 2024</t>
  </si>
  <si>
    <t>MUNICIPIO 2</t>
  </si>
  <si>
    <t>tariffa oraria pattuita</t>
  </si>
  <si>
    <t>concessioni in uso di locali scolastici (per singolo plesso)</t>
  </si>
  <si>
    <t>PALESTRA GRANDE VIA PONTANO, 43 – C.P.I.A. 5</t>
  </si>
  <si>
    <t>PALESTRA VIA GALVANI, 7 – I.C. GALVANI</t>
  </si>
  <si>
    <t>PALESTRA VIA FARA, 32 – I.C. GALVANI</t>
  </si>
  <si>
    <t>PALESTRA SOLARIUM VIA GIACOSA, 46 – I.C. CAPPELLI</t>
  </si>
  <si>
    <t>PADIGLIONE BONGIOVANNI VIA GIACOSA, 46 – I.C. CAPPELLI</t>
  </si>
  <si>
    <t>PADIGLIONE GABELLI VIA GIACOSA, 46 – I.C. CAPPELLI</t>
  </si>
  <si>
    <t>PADIGLIONE TOMMASEO VIA GIACOSA, 46 – I.C. CAPPELLI</t>
  </si>
  <si>
    <t>PADIGLIONE ZADRA VIA GIACOSA, 46 – I.C. CAPPELLI</t>
  </si>
  <si>
    <t>AULA VIA GIACOSA, 46 – I.C. CAPPELLI</t>
  </si>
  <si>
    <t>PALESTRA VIA RUSSO, 23 – I.C. CAPPELLI</t>
  </si>
  <si>
    <t>AULA VIA RUSSO, 23 – I.C. CAPPELLI</t>
  </si>
  <si>
    <t>PALESTRA VIALE ZARA, 96 – I.C. ARBE-ZARA</t>
  </si>
  <si>
    <t>AULA VIALE ZARA, 96 – I.C. ARBE-ZARA</t>
  </si>
  <si>
    <t>CORTILE VIALE ZARA, 96 – I.C. ARBE-ZARA</t>
  </si>
  <si>
    <t>PALESTRA VIA CAGLIERO, 20 – I.C. FRANCESCHI</t>
  </si>
  <si>
    <t>AUDITORIUM VIA MUZIO, 5 – I.C. FRANCESCHI</t>
  </si>
  <si>
    <t>PALESTRA A VIA MUZIO, 5 – I.C. FRANCESCHI</t>
  </si>
  <si>
    <t>PALESTRA B VIA MUZIO, 5 – I.C. FRANCESCHI</t>
  </si>
  <si>
    <t>CORTILE VIA MUZIO, 5 – I.C. FRANCESCHI</t>
  </si>
  <si>
    <t>PALESTRA VIA FRIGIA, 4 – I.C. CALVINO</t>
  </si>
  <si>
    <t>PALESTRA VIA MATTEI, 12 – I.C. CALVINO</t>
  </si>
  <si>
    <t>ATRIO VIA MATTEI, 12 – I.C. CALVINO</t>
  </si>
  <si>
    <t>AULA TEATRO VIA SANT’UGUZZONE, 10 – I.C. CALVINO</t>
  </si>
  <si>
    <t>PALESTRA VIA SANT’UGUZZONE, 10 – I.C. CALVINO</t>
  </si>
  <si>
    <t>PALESTRA VIA ADRIANO, 60 – I.C. PERASSO</t>
  </si>
  <si>
    <t>PALESTRA VIA BOTTEGO, 4 – I.C. PERASSO</t>
  </si>
  <si>
    <t>AULA VIA BOTTEGO, 4 – I.C. PERASSO</t>
  </si>
  <si>
    <t>PALESTRA VIA SAN MAMETE, 11 – I.C. PERASSO</t>
  </si>
  <si>
    <t>PALESTRINA VIA SAN MAMETE, 11 – I.C. PERASSO</t>
  </si>
  <si>
    <t>ATRIO VIA SAN MAMETE, 11 – I.C. PERASSO</t>
  </si>
  <si>
    <t>PALESTRA VIA BOTTELLI, 1 – I.C. LOCATELLI-QUASIMODO</t>
  </si>
  <si>
    <t>PALESTRA VIA DELLA GIUSTIZIA, 6 – I.C. LOCATELLI-QUASIMODO</t>
  </si>
  <si>
    <t>PALESTRA VIA CESALPINO, 38 – I.C. PAOLO E LARISSA PINI</t>
  </si>
  <si>
    <t>PALESTRA VIA CESALPINO, 40 – I.C. PAOLO E LARISSA PINI</t>
  </si>
  <si>
    <t>PALESTRA VIA STEFANARDO DA VIMERCATE, 14 – I.C. PAOLO E LARISSA PINI</t>
  </si>
  <si>
    <t>PALESTRA VIA SANT’ERLEMBARDO, 4 – I.C. PAOLO E LARISSA PINI</t>
  </si>
  <si>
    <t>PALESTRA VIA VENINI, 80 – I.C. GIORGI</t>
  </si>
  <si>
    <t>AULA VIA VENINI, 80 – I.C. GIORGI</t>
  </si>
  <si>
    <t>AULA VIALE BRIANZA, 18 – I.C. GIORGI</t>
  </si>
  <si>
    <t>PALESTRA ALTA VIALE BRIANZA, 18 – I.C. GIORGI</t>
  </si>
  <si>
    <t>PALESTRA BASSA VIALE BRIANZA, 18 – I.C. GIORGI</t>
  </si>
  <si>
    <t>concessione in uso spazi multiuso</t>
  </si>
  <si>
    <t>CASCINA TURRO</t>
  </si>
  <si>
    <t>SALA ANFITEATRO MARTESANA</t>
  </si>
  <si>
    <t>SALA SANT’UGUZZONE</t>
  </si>
  <si>
    <t>canone annuo pattuito</t>
  </si>
  <si>
    <t>ORTI Via Nuoro e  via Rho</t>
  </si>
  <si>
    <t>struttura monopiano ex edificio scolastico scuola materna/ Via Sant'Uguzzone, 8 concessionario ATI casa dei Giochi</t>
  </si>
  <si>
    <t>Anfiteatro Martesana / concessionario ETC Ecologia Turismo e Cultura</t>
  </si>
  <si>
    <t xml:space="preserve">Sono decurtate dal canone le spese inerenti gli interventi di recupero edilizio ed impiantistico del fabbricato. </t>
  </si>
  <si>
    <t>bar all'interno del Parco Franca Rame concessionario Alma Bar</t>
  </si>
  <si>
    <t xml:space="preserve">Alloggio custodia plesso scolastico via Frigia 4 - Associazione Sportiva Dilettantistica San  Gabriele Basket </t>
  </si>
  <si>
    <r>
      <rPr>
        <b/>
        <sz val="12"/>
        <color rgb="FF000000"/>
        <rFont val="Calibri"/>
        <family val="2"/>
        <charset val="1"/>
      </rPr>
      <t xml:space="preserve">TOTALE GENERALE
</t>
    </r>
    <r>
      <rPr>
        <sz val="11"/>
        <color theme="1"/>
        <rFont val="Aptos"/>
        <family val="2"/>
        <scheme val="minor"/>
      </rPr>
      <t>importo comprensivo di I.V.A. ai sensi di legge</t>
    </r>
  </si>
  <si>
    <t>*Il documento è firmato digitalmente ai sensi del D. Lgs. 82/2005 s.m.i. e norme collegate e sostituisce il documento cartaceo e la firma autografa.</t>
  </si>
  <si>
    <t>Milano, 4 aprile 2024</t>
  </si>
  <si>
    <t>La responsabile Unità coordinamento</t>
  </si>
  <si>
    <t>*Dr.ssa Loredana Bellanca</t>
  </si>
  <si>
    <t>Originale sottoscritto conservato presso la Direzione Servizi Civici e Municipi - Area Municipi</t>
  </si>
  <si>
    <t>MUNICIPIO 4</t>
  </si>
  <si>
    <t>Palestra Scuola Secondaria Via Mondolfo</t>
  </si>
  <si>
    <t>Palestra Scuola Primaria Via Sordello</t>
  </si>
  <si>
    <t xml:space="preserve">Salone Scuola Primaria Via Sordello </t>
  </si>
  <si>
    <t xml:space="preserve">Aula doposcuola Scuola Primaria Via Sordello </t>
  </si>
  <si>
    <t xml:space="preserve">Palestra Scuola Primaria L.go G. Gonzaga </t>
  </si>
  <si>
    <t xml:space="preserve">Aula sostegno Scuola Primaria L.go G. Gonzaga </t>
  </si>
  <si>
    <t>Palestra Scuola Primaria Via U. di Nemi</t>
  </si>
  <si>
    <t>Palestra piano terra Scuola Primaria Via Monte Piana</t>
  </si>
  <si>
    <t>Aula Scuola Primaria Via Monte Piana</t>
  </si>
  <si>
    <t xml:space="preserve">Palestra primo piano Scuola Primaria Via Monte Popera </t>
  </si>
  <si>
    <t>Palestra Scuola Secondaria Via Medici del Vascello</t>
  </si>
  <si>
    <t xml:space="preserve">Palestra Scuola Primaria Viale Mugello </t>
  </si>
  <si>
    <t xml:space="preserve">Aula Teatro Scuola Primaria Viale Mugello </t>
  </si>
  <si>
    <t xml:space="preserve">Aula Scuola Primaria Viale Mugello </t>
  </si>
  <si>
    <t xml:space="preserve">Palestra Scuola Secondaria Via Cipro </t>
  </si>
  <si>
    <t xml:space="preserve">Palestra Scuola Primaria Via Polesine </t>
  </si>
  <si>
    <t xml:space="preserve">Palestra piano terra Scuola Primaria Via Oglio </t>
  </si>
  <si>
    <t xml:space="preserve">Palestra Scuola Secondaria Via Mincio </t>
  </si>
  <si>
    <t xml:space="preserve">Palestra  Scuola Primaria Via Monte Velino </t>
  </si>
  <si>
    <t>Auditorium Scuola Secondaria                     Tito Livio</t>
  </si>
  <si>
    <t xml:space="preserve">Palestra Scuola Secondaria Tito Livio </t>
  </si>
  <si>
    <t xml:space="preserve">Palestra piano terra Scuola Primaria Via Colletta </t>
  </si>
  <si>
    <t xml:space="preserve">Palestra primo piano Scuola Primaria Via Colletta </t>
  </si>
  <si>
    <t>Atrio primo piano lato ascensore Scuola Primaria Via Colletta</t>
  </si>
  <si>
    <t>Atrio primo piano lato materna Scuola Primaria Via Colletta</t>
  </si>
  <si>
    <t>Palestra grande Scuola Primaria Via Ravenna</t>
  </si>
  <si>
    <t xml:space="preserve">Palestra primo piano Scuola Primaria Via Morosini </t>
  </si>
  <si>
    <t xml:space="preserve">Palestra piano terra Scuola Primaria Via Morosini </t>
  </si>
  <si>
    <t xml:space="preserve">Laboratorio Psicomotricità Scuola Primaria Via Morosini </t>
  </si>
  <si>
    <t xml:space="preserve">Salone /Androne Scuola Primaria Via Morosini </t>
  </si>
  <si>
    <t xml:space="preserve">Aula Scuola Primaria Via Morosini </t>
  </si>
  <si>
    <t xml:space="preserve">Aula musica Scuola Primaria Via Morosini </t>
  </si>
  <si>
    <t>Palestra Scuola Secondaria Via Bezzecca</t>
  </si>
  <si>
    <t>Palestra lato Mezzofanti Scuola Primaria Via Mezzofanti</t>
  </si>
  <si>
    <t xml:space="preserve">Palestra lato Devoto Scuola Primaria Via Mezzofanti </t>
  </si>
  <si>
    <t xml:space="preserve">Palestrina aula musica Scuola Primaria Via Mezzofanti </t>
  </si>
  <si>
    <t xml:space="preserve">Aula LIM n. 28 Scuola Primaria Via Mezzofanti </t>
  </si>
  <si>
    <t xml:space="preserve">Palestra Scuola Secondaria Via Dalmazia </t>
  </si>
  <si>
    <t>Palestra piano rialzato Scuola Secondaria Via de Andreis</t>
  </si>
  <si>
    <t>Palestra piano seminterrato Scuola Secondaria Via de Andreis</t>
  </si>
  <si>
    <t xml:space="preserve">Palestra Scuola Primaria Via Decorati </t>
  </si>
  <si>
    <t>Aula Scuola Primaria Via Decorati</t>
  </si>
  <si>
    <t xml:space="preserve">Palestra Scuola Primaria Via Meleri </t>
  </si>
  <si>
    <t xml:space="preserve">Aula inglese Scuola Primaria Via Meleri </t>
  </si>
  <si>
    <t xml:space="preserve">Aula arti marziali Scuola Primaria Via Meleri </t>
  </si>
  <si>
    <t>Palestra Scuola Secondaria Via Cova</t>
  </si>
  <si>
    <t xml:space="preserve">Palestra Scuola Primaria Via Martinengo </t>
  </si>
  <si>
    <t xml:space="preserve">Palestrina Scuola Primaria Via Martinengo </t>
  </si>
  <si>
    <t xml:space="preserve">Palestra Scuola Primaria Viale Puglie </t>
  </si>
  <si>
    <t>Cam Mondolfo</t>
  </si>
  <si>
    <t xml:space="preserve">non si tratta di una tariffa oraria, ma di una tarifa relativa ad un blocco di utilizzo di 4h a cui si aggiunge una tariffa oraria per ogni ora di utilizzo oltre  le prime 4 </t>
  </si>
  <si>
    <t>Salone del Polo Ferrara</t>
  </si>
  <si>
    <t>Chiosco Pizzolpasso</t>
  </si>
  <si>
    <t>Parco Alessandrini</t>
  </si>
  <si>
    <t>Parco G. Cassinis</t>
  </si>
  <si>
    <t xml:space="preserve">Nell'anno 2024 il canone sarà rivalutato secondo l'indice ISTAT </t>
  </si>
  <si>
    <r>
      <rPr>
        <b/>
        <sz val="12"/>
        <color theme="1"/>
        <rFont val="Aptos"/>
        <family val="2"/>
        <scheme val="minor"/>
      </rPr>
      <t>TOTALE GENERALE</t>
    </r>
    <r>
      <rPr>
        <b/>
        <sz val="11"/>
        <color theme="1"/>
        <rFont val="Aptos"/>
        <family val="2"/>
        <scheme val="minor"/>
      </rPr>
      <t xml:space="preserve">
</t>
    </r>
    <r>
      <rPr>
        <sz val="11"/>
        <color theme="1"/>
        <rFont val="Aptos"/>
        <family val="2"/>
        <scheme val="minor"/>
      </rPr>
      <t>importo comprensivo di I.V.A. ai sensi di legge</t>
    </r>
  </si>
  <si>
    <t>DIREZIONE SERVIZI CIVICI E  MUNICIPI</t>
  </si>
  <si>
    <t>INTROITI PER CONCESSIONI DI LOCALI SCOLASTICI, SPAZI MULTIUSO, IMMOBILI E AREE - PERIODO: GENNAIO - MARZO 2024</t>
  </si>
  <si>
    <t xml:space="preserve"> MUNICIPIO 8</t>
  </si>
  <si>
    <t>PISCINA Scuola primaria via C. da Castello, 10</t>
  </si>
  <si>
    <t>PALESTRA Scuola primaria via Cilea, 12</t>
  </si>
  <si>
    <t>PALESTRA Via Cittadini, 9</t>
  </si>
  <si>
    <t>AULA via Console Marcello, 9</t>
  </si>
  <si>
    <t>PALESTRA Scuola primaria via Delle Ande, 4</t>
  </si>
  <si>
    <t>PALESTRA Scuola primaria via Gattamelata, 35</t>
  </si>
  <si>
    <t>AULE Scuola primaria via Gattamelata, 35</t>
  </si>
  <si>
    <t>PALESTRA Scuola primaria via Graf, 70</t>
  </si>
  <si>
    <t>PALESTRINA Scuola primaria via Graf, 70</t>
  </si>
  <si>
    <t>ATRIO Scuola primaria via Graf, 70</t>
  </si>
  <si>
    <t>PALESTRA Scuola primaria via Mac Mahon, 100</t>
  </si>
  <si>
    <t>AULE Scuola primaria via Mantegna, 10</t>
  </si>
  <si>
    <t>PALESTRA Scuola primaria via Mantegna, 10</t>
  </si>
  <si>
    <t>PALESTRA Scuola primaria via Moscati, 1</t>
  </si>
  <si>
    <t>AULA Scuola primaria via Moscati, 1</t>
  </si>
  <si>
    <t>PALESTRA via Pareto, 26</t>
  </si>
  <si>
    <t>AULA via Pareto, 26</t>
  </si>
  <si>
    <t>PALESTRA S.M.Nascente</t>
  </si>
  <si>
    <t>AULA S.M.Nascente</t>
  </si>
  <si>
    <t>PALESTRA via Val Lagarina, 44</t>
  </si>
  <si>
    <t>PALESTRA Scuola primaria via Visconti, 16</t>
  </si>
  <si>
    <t>Scuola primaria via Viscontini, 7</t>
  </si>
  <si>
    <t>Scuola Sec. di 1° grado via Borsa, 26</t>
  </si>
  <si>
    <t>PALESTRINA Scuola Sec. di 1° grado via C. da Castello, 9</t>
  </si>
  <si>
    <t>PALESTRA Scuola Sec. di 1° grado via C. da Castello, 9</t>
  </si>
  <si>
    <t>AULA Scuola Sec. di 1° grado via C. da Castello, 9</t>
  </si>
  <si>
    <t>SPAZIO TEATRO Scuola Sec. di 1° grado via C. da Castello, 9</t>
  </si>
  <si>
    <t>Scuola Sec. di 1° grado via Graf, 74</t>
  </si>
  <si>
    <t>Scuola Sec. di 1° grado via Linneo, 2</t>
  </si>
  <si>
    <t>Scuola Sec. di 1° grado via Ojetti, 13</t>
  </si>
  <si>
    <t>PALESTRA Scuola Sec. di 1° grado via P. Uccello, 1/A</t>
  </si>
  <si>
    <t>PALESTRA Scuola Sec. di 1° grado via Quarenghi, 14</t>
  </si>
  <si>
    <t>AULA ARTISTICA Scuola Sec. di 1° grado via Quarenghi, 14</t>
  </si>
  <si>
    <t>Auditorium via Quarenghi, 21</t>
  </si>
  <si>
    <t>l'importo si riferisce fino a 4 ore - € 134,00 oltre le 4 ore</t>
  </si>
  <si>
    <t>Atrio sala consiliare via Quarenghi, 21</t>
  </si>
  <si>
    <t>l'importo si riferisce fino a 4 ore - ogni ora in più € 3,70</t>
  </si>
  <si>
    <t>CAM Lessona via Lessona, 20</t>
  </si>
  <si>
    <t>l'importo si riferisce fino a 4 ore - ogni ora in più € 1,20</t>
  </si>
  <si>
    <t>CAM Lampugnano via Lampugnano, 145</t>
  </si>
  <si>
    <t>l'importo si riferisce fino a 4 ore - ogni ora in più € 5,00</t>
  </si>
  <si>
    <t>CAM Pecetta via della Pecetta, 29</t>
  </si>
  <si>
    <t xml:space="preserve">l'importo si riferisce fino a 4 ore - ogni ora in più € 1,20
</t>
  </si>
  <si>
    <t>CAM Jacopino via J. Da Tradate, 9</t>
  </si>
  <si>
    <t>Fondazione Perini - via Aldini 72</t>
  </si>
  <si>
    <t>CGIL - Pagoda piazza Gramsci</t>
  </si>
  <si>
    <t>Fondazione Terre des Hommes Italia Onlus - via Appennini 50</t>
  </si>
  <si>
    <t>via Aldini</t>
  </si>
  <si>
    <t>Via Lampugnano</t>
  </si>
  <si>
    <t>Milano, 3 aprile 2024</t>
  </si>
  <si>
    <t>Il Responsabile Unità Coordinamento</t>
  </si>
  <si>
    <t>Municipio 4</t>
  </si>
  <si>
    <t>*Dr. Tommaso Innocente</t>
  </si>
  <si>
    <t>Il Direttore</t>
  </si>
  <si>
    <t>Municipio 8</t>
  </si>
  <si>
    <t>MUNICIPIO 5</t>
  </si>
  <si>
    <t>ICS  ARCADIA - Via dell'Arcadia 22 
scuola primaria Arcadia 
palestra mq 814 
aula psicomotricità mq 52</t>
  </si>
  <si>
    <t>ICS ARCADIA - Via dell'Arcadia 24 
scuola secondaria Arcadia 
palestra mq 848</t>
  </si>
  <si>
    <t>ICS ARCADIA - Via Baroni 73 (saponaro 36) 
scuola primaria Baroni 
palestra mq 260</t>
  </si>
  <si>
    <t>ICS ARCADIA Via Feraboli 44 
scuola Primaria Feraboli 
palestra grande mq 306 
palestra piccola mq 173</t>
  </si>
  <si>
    <t>ICS BAROZZI Via Bocconi 17 
scuola primaria Barozzi 
palestra mq 264
aula sostegno mq 32</t>
  </si>
  <si>
    <t>ICS BAROZZI Via G. Romano 2 
scuola primaria Giulio Romano 
palestra mq 186</t>
  </si>
  <si>
    <t>ICS BAROZZI Via Vittadini 10 
Scuola Confalonieri 
palestra mq 290</t>
  </si>
  <si>
    <t>IC CAPPONI Via Pescarenico 6 
Elementare "MORO" 
palestra mq 242 
aula ora alternativa mq 34
aula teatro mq 86</t>
  </si>
  <si>
    <t>ICS Elsa Morante - Via Antonini 50 - Scuola primaria Damiano Chiesa 
palestra di mq 165 
aula di 50 mq</t>
  </si>
  <si>
    <t>ICS Elsa Morante - Via dei Bognetti 15 
Scuola primaria 
palestra grande mq 374 
palestra piccola mq 280
aula mq 34
aula mq 17</t>
  </si>
  <si>
    <t>ICS Elsa Morante - Via Heine 2 
Scuola Secondaria 
palestra grande mq 436
palestra piccola mq 215</t>
  </si>
  <si>
    <t>ICS F. FILZI Via dei Guarneri 21 
scuola media Toscanini 
palestra mq 615</t>
  </si>
  <si>
    <t>ICS F. FILZI Via Wolf Ferrari 6 
Scuola primaria 
palestra mq 252 
aula giochi serali mq 46</t>
  </si>
  <si>
    <t>IC PALMIERI Via Palmieri 24 
scuola primaria C. Battisti
palestra mq 180</t>
  </si>
  <si>
    <t>IC PALMIERI Via S. Giacomo 1 
scuola primaria C. Peroni 
palestra mq 250 
palestrina psicomotricità mq 42</t>
  </si>
  <si>
    <t>IC PALMIERI Via Boifava 52 
scuola secondaria 
S. Pertini 
palestra mq 263</t>
  </si>
  <si>
    <t>IC THOUAR GONZAGA via Brunacci 2/4
scuola primaria
palestra mq 176</t>
  </si>
  <si>
    <t>IC THOUAR GONZAGA Via Gentilino 14  
scuola primaria 
Plesso Piolti de Bianchi - G. Stampa 
palestra mq 235 
n. 1 aula mq 63</t>
  </si>
  <si>
    <t>IC THOUAR GONZAGA Via Tabacchi 15/A 
scuola secondaria di I grado 
O. TABACCHI 
palestra mq 235</t>
  </si>
  <si>
    <t>salone C.A.M. via Palmieri 18/20</t>
  </si>
  <si>
    <t>la tariffa è fissata, per atto interno, fino ad un massimo di 4 ore. Per slot aggiuntivi vi sono tariffe variabili</t>
  </si>
  <si>
    <t>salone C.A.M. via Saponaro 30</t>
  </si>
  <si>
    <t>C.A.M. viale Tibaldi 41</t>
  </si>
  <si>
    <t>via Campazzino</t>
  </si>
  <si>
    <t>1 da riassegnare</t>
  </si>
  <si>
    <t>via Teresa Noce</t>
  </si>
  <si>
    <t>via Selvanesco</t>
  </si>
  <si>
    <t>via Vaiano Valle</t>
  </si>
  <si>
    <t>via Bottoni</t>
  </si>
  <si>
    <t>Concessioni temporaneamente sospese per studio potenziale inquinamento terreni con Dir. Ambiente e Uni Bicocca</t>
  </si>
  <si>
    <t>Municipio 5</t>
  </si>
  <si>
    <t xml:space="preserve">MUNICIPIO 1 </t>
  </si>
  <si>
    <t>Istituto Comprensivo Pascoli 
Via Ruffini, 4/6 - aula</t>
  </si>
  <si>
    <t>Istituto Comprensivo Pascoli 
Via Ruffini, 4/6 - aula 70%</t>
  </si>
  <si>
    <t>Istituto Comprensivo Giusti-Assisi 
Via Giusti, 15 - aula</t>
  </si>
  <si>
    <t>Istituto Comprensivo Giusti-Assisi 
Via Giusti, 15 - aula 70%</t>
  </si>
  <si>
    <t>Istituto Comprensivo Giusti-Assisi 
Via Palermo, 7/9 - aula</t>
  </si>
  <si>
    <t>Istituto Comprensivo Giusti-Assisi 
Via Palermo, 7/9 - aula 70%</t>
  </si>
  <si>
    <t>Istituto Comprensivo Cavalieri 
Via Ariberto, 14 - aula</t>
  </si>
  <si>
    <t>Istituto Comprensivo Cavalieri 
Via Ariberto, 14 - aula 70%</t>
  </si>
  <si>
    <t>Istituto Comprensivo Milano-Spiga
Bastioni di Porta Nuova, 4 - aula</t>
  </si>
  <si>
    <t>Istituto Comprensivo Milano-Spiga
Bastioni di Porta Nuova, 4 - aula 70%</t>
  </si>
  <si>
    <t>Istituto Comprensivo Milano-Spiga
Bastioni di Porta Nuova, 4 - palestra 275 mq</t>
  </si>
  <si>
    <t>Istituto Comprensivo Milano-Spiga
Bastioni di Porta Nuova, 4 - palestra 275 mq 70%</t>
  </si>
  <si>
    <t>Istituto Comprensivo Commenda 
Via della Commenda, 22/a - aula</t>
  </si>
  <si>
    <t>Istituto Comprensivo Commenda 
Via della Commenda, 22/a - aula 70%</t>
  </si>
  <si>
    <t>Istituto Comprensivo Commenda 
Via Quadronno, 32 - aula</t>
  </si>
  <si>
    <t>Istituto Comprensivo Commenda 
Via Quadronno, 32 - aula 70%</t>
  </si>
  <si>
    <t>C.A.M. GABELLE
Via San Marco, 4</t>
  </si>
  <si>
    <t>Salone Atrio</t>
  </si>
  <si>
    <t>tariffa minima fino a 4 ore + € 0,99 per ogni ora in più + costo pulizie orarie € 6,70</t>
  </si>
  <si>
    <t>tariffa massima fino a 4 ore + € 3,70 per ogni ora in più + costo pulizie orarie € 6,70</t>
  </si>
  <si>
    <t>Sala Pianoforte</t>
  </si>
  <si>
    <t>tariffa minima fino a 4 ore + € 0,87 per ogni ora in più + costo pulizie orarie € 3,40</t>
  </si>
  <si>
    <t>tariffa massima fino a 4 ore + € 2,50 per ogni ora in più + costo pulizie orarie € 3,40</t>
  </si>
  <si>
    <t>Giocoteca</t>
  </si>
  <si>
    <t>Palestra</t>
  </si>
  <si>
    <t>C.A.M. SCALDASOLE
Via Scaldadole 3/A</t>
  </si>
  <si>
    <t>Salone</t>
  </si>
  <si>
    <t>Saletta</t>
  </si>
  <si>
    <t>C.A.M. ROMANA/
VIGENTINA
Corso di Porta Vigentina 15/A</t>
  </si>
  <si>
    <t>Sala A</t>
  </si>
  <si>
    <t>Sala B</t>
  </si>
  <si>
    <t>tariffa minima fino a 4 ore + € 1,20 per ogni ora in più + costo pulizie orarie € 10,00</t>
  </si>
  <si>
    <t>tariffa massima fino a 4 ore + € 5,00 per ogni ora in più + costo pulizie orarie € 10,00</t>
  </si>
  <si>
    <t>C.A.M. GARIBALDI
Corso Garibaldi, 27</t>
  </si>
  <si>
    <t>Ludoteca</t>
  </si>
  <si>
    <t>Salone Piano Terra</t>
  </si>
  <si>
    <t>Salone 2° piano</t>
  </si>
  <si>
    <t xml:space="preserve"> ATS Casa degli Artisti - Via T. da Cazzaniga/ C.so Garibaldi</t>
  </si>
  <si>
    <t>Effettuata rivalutazione annuale ISTAT sul canone annuo pattuito</t>
  </si>
  <si>
    <t>Yoga Sangha - C.so Porta Romana 116/B</t>
  </si>
  <si>
    <t>Cascina Nascosta - Viale Alemagna</t>
  </si>
  <si>
    <t>Mediolanum Tennis Squash Via Vincenzo Monti, 57 A/8</t>
  </si>
  <si>
    <t>Municipio 1</t>
  </si>
  <si>
    <t>Dr.ssa Vincenza Ciraolo</t>
  </si>
  <si>
    <t>Milano, 8 aprile 2024</t>
  </si>
  <si>
    <t>Per la Responsabile Unità Coordinamento</t>
  </si>
  <si>
    <t>Milano, 5 aprile 2024</t>
  </si>
  <si>
    <t>*Dr.Giovanni Campana</t>
  </si>
  <si>
    <t xml:space="preserve">INTROITI PER CONCESSIONI DI LOCALI SCOLASTICI, SPAZI MULTIUSO, IMMOBILI E AREE - PERIODO: GENNAIO - MARZO 2024 </t>
  </si>
  <si>
    <t xml:space="preserve">MUNICIPIO 7 </t>
  </si>
  <si>
    <t>Via Lamennais 20 - palestra</t>
  </si>
  <si>
    <t>Via Lamennais 20 - aule</t>
  </si>
  <si>
    <t>Via Dolci 5 - palestra</t>
  </si>
  <si>
    <t>Via Constant 19 - palestra</t>
  </si>
  <si>
    <t>Via Airaghi 42 - palestra</t>
  </si>
  <si>
    <t>Via San Giusto 65 - palestra</t>
  </si>
  <si>
    <t>Via San Giusto 65 - aula tatami</t>
  </si>
  <si>
    <t>Via San Giusto 65 - aule</t>
  </si>
  <si>
    <t>Via Rasori 19 - palestra</t>
  </si>
  <si>
    <t>Via Rasori 19 - aule</t>
  </si>
  <si>
    <t>Via Mauri 10 - palestra</t>
  </si>
  <si>
    <t>Via Mauri 10 - aule</t>
  </si>
  <si>
    <t>Via Colonna 42 - aule</t>
  </si>
  <si>
    <t>Via Colonna 42 - palestra</t>
  </si>
  <si>
    <t>Via Colonna 42 - palestrina</t>
  </si>
  <si>
    <t>Piazza Sicilia 2 - aula/teatro</t>
  </si>
  <si>
    <t>Piazza Sicilia 2 - palestra Seprio</t>
  </si>
  <si>
    <t>Piazza Sicilia 2 - cortile</t>
  </si>
  <si>
    <t>Piazza Sicilia 2 - palestra Sacco/Sard</t>
  </si>
  <si>
    <t>Via Val D'Intelvi 11 - palestra</t>
  </si>
  <si>
    <t>Via Val D'Intelvi 11 - aula</t>
  </si>
  <si>
    <t>Via Milesi 4 - palestra</t>
  </si>
  <si>
    <t>Via Forze Armate 279 - palestra</t>
  </si>
  <si>
    <t>Via Forze Armate 279 - aule</t>
  </si>
  <si>
    <t>Via Valdagno 8 - aule</t>
  </si>
  <si>
    <t>Via Valdagno 8 - palestra</t>
  </si>
  <si>
    <t>Via Viterbo 31 - palestra</t>
  </si>
  <si>
    <t>Via Don Gnocchi 25 - palestra</t>
  </si>
  <si>
    <t>Piazza Axum 5 - palestra</t>
  </si>
  <si>
    <t>Piazza Axum 5 - aule</t>
  </si>
  <si>
    <t>Via Paravia 83 - aula</t>
  </si>
  <si>
    <t>Via Paravia 83 - giardino esterno</t>
  </si>
  <si>
    <t>Via Delle Betulle 17 - palestra</t>
  </si>
  <si>
    <t>Via Dei Salici 2 - palestra</t>
  </si>
  <si>
    <t>Via Loria 37 - aula</t>
  </si>
  <si>
    <t>Via Loria 37 - palestra grande</t>
  </si>
  <si>
    <t>Via Loria 37 - palestra piccola</t>
  </si>
  <si>
    <t>Via Forze Armate 65 - aula</t>
  </si>
  <si>
    <t>Via Forze Armate 65 - palestra</t>
  </si>
  <si>
    <t>Via Martinetti 25 - palestra grande</t>
  </si>
  <si>
    <t>Via Martinetti 25 - palestra piccola</t>
  </si>
  <si>
    <t>Via Martinetti 25 - aula</t>
  </si>
  <si>
    <t>Via Crimea 22 - palestra</t>
  </si>
  <si>
    <t>Via Crimea 22 - aule</t>
  </si>
  <si>
    <t>Via Muggiano 14 - palestra</t>
  </si>
  <si>
    <t>Via Montebaldo - palestra</t>
  </si>
  <si>
    <t>Via Montebaldo - aule</t>
  </si>
  <si>
    <t>Palestra Manaresi - Via Manaresi 14</t>
  </si>
  <si>
    <t>Cam Forze Armate 318</t>
  </si>
  <si>
    <t>Sala degli Olivetani -
Via A. Da Baggio 55</t>
  </si>
  <si>
    <t>Parco delle Cave</t>
  </si>
  <si>
    <t>Via Mosca</t>
  </si>
  <si>
    <t>via Don Gervasini</t>
  </si>
  <si>
    <t>Parco della Cava di Muggiano</t>
  </si>
  <si>
    <t>via Viterbo-Bentivoglio</t>
  </si>
  <si>
    <t>via Castrovillari 14</t>
  </si>
  <si>
    <t>via Molinetto 64</t>
  </si>
  <si>
    <t>via Viterbo 4</t>
  </si>
  <si>
    <t>Cascina Linterno - via F.lli Zoia 194</t>
  </si>
  <si>
    <t>locali c/o CAM Olmi - via delle Betulle 39</t>
  </si>
  <si>
    <r>
      <t xml:space="preserve">TOTALE GENERALE
</t>
    </r>
    <r>
      <rPr>
        <sz val="11"/>
        <color theme="1"/>
        <rFont val="Aptos"/>
        <family val="2"/>
        <scheme val="minor"/>
      </rPr>
      <t>importo comprensivo di I.V.A. ai sensi di legge</t>
    </r>
  </si>
  <si>
    <t>Municipio 7</t>
  </si>
  <si>
    <t>INTROITI PER CONCESSIONI DI LOCALI SCOLASTICI, SPAZI MULTIUSO, IMMOBILI E AREE - PERIODO: GENNAIO -  MARZO 2024</t>
  </si>
  <si>
    <t>*Dr.ssa Paola Pozzi</t>
  </si>
  <si>
    <t>MUNICIPIO 3</t>
  </si>
  <si>
    <t>I.C Stoppani plesso primaria Bacone 
via Matteucci 3
Palestra grande</t>
  </si>
  <si>
    <t>I.C Stoppani plesso primaria Bacone 
via Matteucci 3
Palestra piccola</t>
  </si>
  <si>
    <t>I.C Stoppani plesso primaria Bacone 
via Matteucci 3
Aula Cinema</t>
  </si>
  <si>
    <t>I.C Stoppani plesso primaria Bacone 
via Matteucci 3
Aula Tatami</t>
  </si>
  <si>
    <t>I.C Stoppani plesso primaria Stoppani 
via Stoppani 1
Palestra grande</t>
  </si>
  <si>
    <t>I.C Stoppani plesso secondaria Caterina da Siena 
via Monteverdi 6
Palestra grande</t>
  </si>
  <si>
    <t>I.C. Scarpa plesso primaria Scarpa
via Clericetti 22
Palestra</t>
  </si>
  <si>
    <t>I.C. Scarpa plesso primaria Scarpa
via Clericetti 22
Aula</t>
  </si>
  <si>
    <t>I.C. Scarpa plesso primaria Elsa Morante
via Pini 3
Palestra</t>
  </si>
  <si>
    <t>I.C. Scarpa plesso primaria Elsa Morante
via Pini 3
Aula</t>
  </si>
  <si>
    <t>I.C. Scarpa plesso secondaria Cairoli
via Pascal 35
Palestra</t>
  </si>
  <si>
    <t>I.C. Scarpa plesso secondaria Cairoli
via Pascal 35
Aula</t>
  </si>
  <si>
    <t>I.C Guido Galli primaria Nolli Arquati
V.le Romagna 16/18
Palestra superiore</t>
  </si>
  <si>
    <t>I.C Guido Galli primaria Nolli Arquati
V.le Romagna 16/18
Palestra inferiore</t>
  </si>
  <si>
    <t>I.C Guido Galli primaria Nolli Arquati
V.le Romagna 16/18
Aula teatro</t>
  </si>
  <si>
    <t>I.C Guido Galli primaria Bonetti
via Tajani 12
Palestra</t>
  </si>
  <si>
    <t>I.C Guido Galli primaria Bonetti
via Tajani 12
Aula</t>
  </si>
  <si>
    <t>I.C Guido Galli primaria Toti
via Cima 15
Palestra</t>
  </si>
  <si>
    <t>I.C Guido Galli primaria Toti
via Cima 15
Aula</t>
  </si>
  <si>
    <t>I.C Maniago plesso primaria Munari
via Feltre 68
Palestra</t>
  </si>
  <si>
    <t>I.C Maniago plesso primaria Munari
via Feltre 68
Aula</t>
  </si>
  <si>
    <t>I.C Maniago plesso primaria Fermi
via Carnia 32
Palestra</t>
  </si>
  <si>
    <t>I.C Maniago plesso primaria Fermi
via Carnia 32
Aula</t>
  </si>
  <si>
    <t>I.C Maniago plesso secondaria Buzzati
via Maniago 30
Palestra grande</t>
  </si>
  <si>
    <t>I.C Maniago plesso secondaria Buzzati
via Maniago 30
Palestra piccola</t>
  </si>
  <si>
    <t>I.C Maniago plesso secondaria Buzzati
via Maniago 30
Aula</t>
  </si>
  <si>
    <t>I.C Pisacane plesso primaria Pisacane
via Pisacane 9
Palestra grande</t>
  </si>
  <si>
    <t>I.C Pisacane plesso primaria Pisacane
via Pisacane 9
Palestra piccola</t>
  </si>
  <si>
    <t>I.C Pisacane plesso primaria Pisacane
via Pisacane 9
Aula</t>
  </si>
  <si>
    <t>I.C Pisacane plesso secondaria Locatelli Oriani
via Pisacane 13
Palestra</t>
  </si>
  <si>
    <t>I.C Pisacane plesso secondaria Locatelli Oriani
via Pisacane 13
Aula</t>
  </si>
  <si>
    <t>I.C. Galvani plesso primaria M. di Savoia e C. Borromeo
via Casati 6
Palestra</t>
  </si>
  <si>
    <t>I.C. Galvani plesso primaria M. di Savoia e C. Borromeo
via Casati 6
Aula teatro</t>
  </si>
  <si>
    <t>I.C. Galvani plesso primaria M. di Savoia e C. Borromeo
via Casati 6
Aula</t>
  </si>
  <si>
    <t>I.C. Quintino di Vona primaria Tito Speri
via Porpora 11
Palestra</t>
  </si>
  <si>
    <t>I.C. Quintino di Vona primaria Tito Speri
via Porpora 11
Aula</t>
  </si>
  <si>
    <t>I.C. Quintino di Vona secondaria
via Sacchini 34
Palestra</t>
  </si>
  <si>
    <t>I.C. Quintino di Vona secondaria
via Sacchini 34
Aula</t>
  </si>
  <si>
    <t xml:space="preserve">Palestra
Via Pini 1
</t>
  </si>
  <si>
    <t>Spazio in carico al Municipio 3 gestito con la stessa procedura dei locali scolastici.</t>
  </si>
  <si>
    <t>Via Sansovino, 9
Aula Consiliare</t>
  </si>
  <si>
    <t>Gratuità prevista con Delibera per le istituzioni scolastiche e i gruppi consiliari del Municipio 3.</t>
  </si>
  <si>
    <t>Via Val Vassori Peroni, 56
Auditorium</t>
  </si>
  <si>
    <t>Orti ubicati in via Canelli Folli</t>
  </si>
  <si>
    <t>Via Tucidide, 10
Centro sportivo Scarioni</t>
  </si>
  <si>
    <t>BAR
via Valvassori Peroni</t>
  </si>
  <si>
    <t>Milano, 10 aprile 2024</t>
  </si>
  <si>
    <t>Municipio 3</t>
  </si>
  <si>
    <t>Dr.ssa  Elisabetta Pedratti</t>
  </si>
  <si>
    <t xml:space="preserve"> MUNICIPIO 6</t>
  </si>
  <si>
    <t>Scuola Primaria via Anemoni, 8 
Tariffa canone palestra</t>
  </si>
  <si>
    <t>Scuola Primaria via Anemoni, 8
 Tariffa canone aula</t>
  </si>
  <si>
    <t>Scuola Secondaria via Anemoni, 10 tariffa canone palestra</t>
  </si>
  <si>
    <t>Scuola Secondaria via Anemoni, 10 tariffa canone aula</t>
  </si>
  <si>
    <t>Scuola Primaria via dei Narcisi, 2
 Tariffa canone palestra</t>
  </si>
  <si>
    <t>Scuola Primaria via dei Narcisi, 2
 Tariffa canone aula</t>
  </si>
  <si>
    <t>Scuola Primaria via Pisa 1
 Tariffa canone palestra</t>
  </si>
  <si>
    <t>Scuola Primaria via Pisa 1
 Tariffa canone aula</t>
  </si>
  <si>
    <t>Scuola Primaria via Bergognone, 2/4 tariffa canone palestra</t>
  </si>
  <si>
    <t>Scuola Primaria via Bergognone, 2/4 tariffa canone aula</t>
  </si>
  <si>
    <t>Scuola Primaria via delle Foppette, 1 tariffa canone palestra</t>
  </si>
  <si>
    <t>Scuola Primaria via delle Foppette, 1 tariffa canone aula</t>
  </si>
  <si>
    <t>Scuola Primaria via delle Foppette, 1 tariffa canone aula magna</t>
  </si>
  <si>
    <t>Scuola Primaria via delle Foppette, 1 tariffa canone giardino</t>
  </si>
  <si>
    <t>Scuola Secondaria via De Nicola, 40 tariffa canone palestra</t>
  </si>
  <si>
    <t>Scuola Secondaria via De Nicola, 40 tariffa canone aula</t>
  </si>
  <si>
    <t>Scuola Primaria via De Nicola, 2
 Tariffa canone palestra</t>
  </si>
  <si>
    <t>Scuola Primaria via De Nicola, 2 
Tariffa canone aula</t>
  </si>
  <si>
    <t>Scuola Primaria via Tosi, 21 
Tariffa canone palestra</t>
  </si>
  <si>
    <t>Scuola Primaria via Tosi, 21 tariffa canone aula</t>
  </si>
  <si>
    <t>Scuola Primaria via Pestalozzi, 13
 Tariffa canone palestra</t>
  </si>
  <si>
    <t>Scuola Primaria via Pestalozzi, 13
 Tariffa canone aula</t>
  </si>
  <si>
    <t>Scuola Secondaria via R. Carriera, 12 tariffa canone palestra</t>
  </si>
  <si>
    <t>Scuola Secondaria via R. Carriera, 12 
Tariffa canone aula</t>
  </si>
  <si>
    <t>Scuola Primaria via Vespri Siciliani 75 tariffa canone palestra</t>
  </si>
  <si>
    <t>Scuola Primaria via Vespri Siciliani 75 tariffa canone aula</t>
  </si>
  <si>
    <t>Scuola Primaria via Salerno, 3
 Tariffa canone palestra</t>
  </si>
  <si>
    <t>Scuola Primaria via Salerno, 3 
Tariffa canone aula</t>
  </si>
  <si>
    <t>Scuola Secondaria via Salerno, 1 
Tariffa canone palestra</t>
  </si>
  <si>
    <t>Scuola Secondaria via Salerno, 1 
Tariffa canone aula</t>
  </si>
  <si>
    <t>Scuola Secondaria via San Colombano 8 tariffa canone palestra</t>
  </si>
  <si>
    <t>Scuola Secondaria via San Colombano 8 tariffa canone aula</t>
  </si>
  <si>
    <t>Scuola Primaria via Crivelli, 3 
Tariffa canone palestra</t>
  </si>
  <si>
    <t>Scuola Primaria via Crivelli, 3 
Tariffa canone aula</t>
  </si>
  <si>
    <t>Scuola Secondaria  via Crivelli, 3 
Tariffa canone palestra</t>
  </si>
  <si>
    <t>Scuola Secondaria  via Crivelli, 3
 Tariffa canone aula</t>
  </si>
  <si>
    <t>Scuola Secondaria via Scrosati, 4
 Tariffa canone palestra</t>
  </si>
  <si>
    <t>Scuola Secondaria via Scrosati, 4 
Tariffa canone aula</t>
  </si>
  <si>
    <t>Scuola Primaria via Scrosati, 3 
Tariffa canone palestra</t>
  </si>
  <si>
    <t>Scuola Primaria via Scrosati, 3
 Tariffa canone aula</t>
  </si>
  <si>
    <t>Scuola Primaria via Vigevano, 19
 Tariffa canone palestra</t>
  </si>
  <si>
    <t>Scuola Primaria via Vigevano, 19
 Tariffa canone aula</t>
  </si>
  <si>
    <t>Scuola Secondaria via Zuara, 7
 Tariffa canone palestra</t>
  </si>
  <si>
    <t>Scuola Secondaria via Zuara, 7 
Tariffa canone aula</t>
  </si>
  <si>
    <t>Scuola Primaria via Zuara, 9
 Tariffa canone palestra</t>
  </si>
  <si>
    <t>Scuola Primaria via Zuara, 9 
Tariffa canone aula</t>
  </si>
  <si>
    <t>Scuola Primaria via Zuara, 9
 Tariffa canone giardino</t>
  </si>
  <si>
    <t>si specifica che il numero delle concessioni rilasciate  è inferiore a questo  numero di contratti gestiti  in quanto le concessioni  vengono rilasciate per Istituto coMprensivo e non per singolo plesso</t>
  </si>
  <si>
    <t>ex Fornace tariffa gratuita
Alzaia Naviglio Pavese 16 - piano T</t>
  </si>
  <si>
    <t>ex Fornace tariffa minima
Alzaia Naviglio Pavese 16 - piano T</t>
  </si>
  <si>
    <t>per le prime 4 ore € 6,20;  la domenica e i festivi  si paga doppia tariffa; dopo le 22:00 viene applicata la tariffa notturna=festiva</t>
  </si>
  <si>
    <t>ex Fornace tariffa massima
Alzaia Naviglio Pavese 16 - piano T</t>
  </si>
  <si>
    <t>per le prime 4 ore € 37,18;  la domenica e i festivi  si paga doppia tariffa; dopo le 22:00 viene applicata la tariffa notturna=festiva</t>
  </si>
  <si>
    <t>C.A.M.SAN PAOLINO  tariffa gratuita   via San Paolino  n. 18</t>
  </si>
  <si>
    <t>C.A.M.SAN PAOLINO  tariffa minima  via San Paolino  n. 18</t>
  </si>
  <si>
    <t>C.A.M. SAN PAOLINO tariffa massima via San Paolino n. 18</t>
  </si>
  <si>
    <t>C.A.M. Rudinì tariffa gratuita via Di Rudinì n. 14</t>
  </si>
  <si>
    <t>C.A.M. Rudinì tariffa minima via Di Rudinì n. 14</t>
  </si>
  <si>
    <t>C.A.M. Rudinì tariffa massima via Di Rudinì n. 14</t>
  </si>
  <si>
    <t>SALA CONSILIARE RENZO ORNELLA</t>
  </si>
  <si>
    <t>Seicentro Sala Arianna tariffa gratuita
Via Savona 99</t>
  </si>
  <si>
    <t>Seicentro sala Arianna tariffa minima
Via Savona 99</t>
  </si>
  <si>
    <t>per le prime 4 ore € 4,96;  per la giornata intera € 24,76</t>
  </si>
  <si>
    <t>Seicentro sala Arianna tariffa piena
Via Savona 99</t>
  </si>
  <si>
    <t>per le prime 4 ore € 24,76;  per la giornata intera € 99,19</t>
  </si>
  <si>
    <t>Seicentro sala Arianna tariffa di mercato
Via Savona 99</t>
  </si>
  <si>
    <t>per le prime 4 ore € 65,37;  per la giornata intera € 297,57</t>
  </si>
  <si>
    <t>Seicentro Sala Calliope  tariffa grauita
Via Savona 99</t>
  </si>
  <si>
    <t>Seicentro sala Calliope tariffa minima
Via Savona 99</t>
  </si>
  <si>
    <t>per le prime 4 ore € 3,72;  per la giornata intera € 17,32</t>
  </si>
  <si>
    <t>Seicentro sala Calliope tariffa piena
Via Savona 99</t>
  </si>
  <si>
    <t>per le prime 4 ore € 18,60;  per la giornata intera € 68,20</t>
  </si>
  <si>
    <t>Seicentro sala Calliope  tariffa di mercato
Via Savona 99</t>
  </si>
  <si>
    <t>per le prime 4 ore € 55,80;  per la giornata intera € 204,60</t>
  </si>
  <si>
    <t>Seicentro sala Teseo  tariffa  gratuita
Via Savona 99</t>
  </si>
  <si>
    <t>Seicentro sala Teseo  tariffa  minima
Via Savona 99</t>
  </si>
  <si>
    <t>Seicentro sala Teseo  tariffa  
piena
Via Savona 99</t>
  </si>
  <si>
    <t>Seicentro sala Teseo  tariffa di mercato
Via Savona 99</t>
  </si>
  <si>
    <t xml:space="preserve">Orti Barona - via De Finetti/via Danusso </t>
  </si>
  <si>
    <t xml:space="preserve">Orti  Fontanili - via Gozzoli/via Parri </t>
  </si>
  <si>
    <t>via Bari 18</t>
  </si>
  <si>
    <t>via Soderini 41/2</t>
  </si>
  <si>
    <t>via Parenzo 2/1</t>
  </si>
  <si>
    <t>ex casetta custode all'interno dell'ICS G. Capponi - via Tosi 21</t>
  </si>
  <si>
    <t>Centro Polifunzionale "Angelo Valdameri" TRE CASTELLI, via Martinelli n. 53 - Milano</t>
  </si>
  <si>
    <t>Spazio Santi - via Santi 8 - Milano</t>
  </si>
  <si>
    <t>scomputo per opere realizzate</t>
  </si>
  <si>
    <t>CENTRO "IPR" (Istituto Pedagogico  della Resistenza)
Via degli Anemoni n. 6 - Milano</t>
  </si>
  <si>
    <t>Casetta Odazio - via Odazio 7 - Milano</t>
  </si>
  <si>
    <t>Edicola Radetzky - Darsena, viale Gorizia - foglio 474/mapp.352 parte-</t>
  </si>
  <si>
    <t>gratuita</t>
  </si>
  <si>
    <t>Spazio Ex Deposito della Biblioteca di via S. Paolino 18- p. terra</t>
  </si>
  <si>
    <t>€. 1.470,00</t>
  </si>
  <si>
    <t>La casa delle artiste - Spazio Alda Merini
via Magolfa 32 (foglio 437- mapp.629, 660 e 628)</t>
  </si>
  <si>
    <t>3 strutture all'interno dell'area a verde attrezzata di via Tobagi 4</t>
  </si>
  <si>
    <t>via Faenza 29</t>
  </si>
  <si>
    <t>Alzaia Naviglio Pavese 16 - 1° piano</t>
  </si>
  <si>
    <t>Municipio 6</t>
  </si>
  <si>
    <t>Dr. Andrea Zelioli</t>
  </si>
  <si>
    <t>Dr.ssa  Scilla Amore</t>
  </si>
  <si>
    <t>nessuna concessione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</si>
</sst>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€&quot;_-;\-* #,##0.00\ &quot;€&quot;_-;_-* &quot;-&quot;??\ &quot;€&quot;_-;_-@_-"/>
    <numFmt numFmtId="164" formatCode="[$€-2]\ #,##0.00;\-[$€-2]\ #,##0.00"/>
    <numFmt numFmtId="165" formatCode="0;[Red]0"/>
    <numFmt numFmtId="166" formatCode="&quot;€ &quot;#,##0.00"/>
    <numFmt numFmtId="167" formatCode="[$€-2]\ #,##0.00"/>
    <numFmt numFmtId="168" formatCode="#,##0.00&quot; €&quot;"/>
    <numFmt numFmtId="169" formatCode="[$-410]dd/mm/yyyy"/>
    <numFmt numFmtId="170" formatCode="#,##0.00\ &quot;€&quot;"/>
    <numFmt numFmtId="171" formatCode="&quot;€&quot;\ #,##0.00"/>
    <numFmt numFmtId="172" formatCode="_-* #,##0.00\ [$€-410]_-;\-* #,##0.00\ [$€-410]_-;_-* \-??\ [$€-410]_-;_-@_-"/>
    <numFmt numFmtId="173" formatCode="[$€-410]\ #,##0.00;[Red]\-[$€-410]\ #,##0.00"/>
    <numFmt numFmtId="174" formatCode="#,##0\ _€"/>
  </numFmts>
  <fonts count="66">
    <font>
      <sz val="11"/>
      <color theme="1"/>
      <name val="Aptos"/>
      <family val="2"/>
      <scheme val="minor"/>
    </font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i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theme="1"/>
      <name val="Aptos"/>
      <family val="2"/>
      <charset val="1"/>
      <scheme val="minor"/>
    </font>
    <font>
      <b/>
      <sz val="13"/>
      <color rgb="FF000000"/>
      <name val="Calibri"/>
      <family val="2"/>
      <charset val="1"/>
    </font>
    <font>
      <sz val="16"/>
      <color theme="1"/>
      <name val="Frutiger"/>
      <charset val="1"/>
    </font>
    <font>
      <b/>
      <sz val="11"/>
      <color rgb="FFFF0000"/>
      <name val="Calibri"/>
      <family val="2"/>
      <charset val="1"/>
    </font>
    <font>
      <b/>
      <sz val="14"/>
      <color theme="1"/>
      <name val="Calibri"/>
      <family val="2"/>
      <charset val="1"/>
    </font>
    <font>
      <b/>
      <sz val="14"/>
      <name val="Calibri"/>
      <family val="2"/>
      <charset val="1"/>
    </font>
    <font>
      <b/>
      <sz val="10"/>
      <color theme="1"/>
      <name val="Calibri"/>
      <family val="2"/>
      <charset val="1"/>
    </font>
    <font>
      <b/>
      <sz val="9"/>
      <color theme="1"/>
      <name val="Calibri"/>
      <family val="2"/>
      <charset val="1"/>
    </font>
    <font>
      <b/>
      <sz val="11"/>
      <color theme="1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2"/>
      <color theme="1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theme="1"/>
      <name val="Calibri"/>
      <family val="2"/>
      <charset val="1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6"/>
      <color rgb="FF000000"/>
      <name val="Frutiger"/>
      <charset val="1"/>
    </font>
    <font>
      <b/>
      <sz val="10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0"/>
      <color rgb="FF000000"/>
      <name val="Calibri"/>
      <family val="2"/>
    </font>
    <font>
      <sz val="11"/>
      <color rgb="FFFF0000"/>
      <name val="Aptos"/>
      <family val="2"/>
      <scheme val="minor"/>
    </font>
    <font>
      <b/>
      <sz val="11"/>
      <color theme="1"/>
      <name val="Aptos"/>
      <family val="2"/>
      <scheme val="minor"/>
    </font>
    <font>
      <sz val="16"/>
      <color theme="1"/>
      <name val="Frutiger"/>
    </font>
    <font>
      <b/>
      <sz val="11"/>
      <color rgb="FFFF0000"/>
      <name val="Aptos"/>
      <family val="2"/>
      <scheme val="minor"/>
    </font>
    <font>
      <b/>
      <sz val="14"/>
      <color theme="1"/>
      <name val="Aptos"/>
      <family val="2"/>
      <scheme val="minor"/>
    </font>
    <font>
      <b/>
      <sz val="14"/>
      <name val="Aptos"/>
      <family val="2"/>
      <scheme val="minor"/>
    </font>
    <font>
      <b/>
      <sz val="10"/>
      <color theme="1"/>
      <name val="Aptos"/>
      <family val="2"/>
      <scheme val="minor"/>
    </font>
    <font>
      <b/>
      <sz val="9"/>
      <color theme="1"/>
      <name val="Aptos"/>
      <family val="2"/>
      <scheme val="minor"/>
    </font>
    <font>
      <sz val="11"/>
      <name val="Aptos"/>
      <family val="2"/>
      <scheme val="minor"/>
    </font>
    <font>
      <sz val="8"/>
      <name val="Aptos"/>
      <family val="2"/>
      <scheme val="minor"/>
    </font>
    <font>
      <sz val="10"/>
      <color rgb="FFFF0000"/>
      <name val="Aptos"/>
      <family val="2"/>
      <scheme val="minor"/>
    </font>
    <font>
      <sz val="14"/>
      <color theme="1"/>
      <name val="Aptos"/>
      <family val="2"/>
      <scheme val="minor"/>
    </font>
    <font>
      <sz val="10"/>
      <name val="Aptos"/>
      <family val="2"/>
      <scheme val="minor"/>
    </font>
    <font>
      <b/>
      <sz val="12"/>
      <color theme="1"/>
      <name val="Aptos"/>
      <family val="2"/>
      <scheme val="minor"/>
    </font>
    <font>
      <b/>
      <sz val="12"/>
      <name val="Aptos"/>
      <family val="2"/>
      <scheme val="minor"/>
    </font>
    <font>
      <b/>
      <sz val="11"/>
      <name val="Aptos"/>
      <family val="2"/>
      <scheme val="minor"/>
    </font>
    <font>
      <b/>
      <sz val="10"/>
      <name val="Aptos"/>
      <family val="2"/>
      <scheme val="minor"/>
    </font>
    <font>
      <sz val="9"/>
      <color theme="1"/>
      <name val="Aptos"/>
      <family val="2"/>
      <scheme val="minor"/>
    </font>
    <font>
      <sz val="16"/>
      <color rgb="FF000000"/>
      <name val="Frutiger"/>
    </font>
    <font>
      <sz val="9"/>
      <color rgb="FFFF0000"/>
      <name val="Aptos"/>
      <family val="2"/>
      <scheme val="minor"/>
    </font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sz val="12"/>
      <color theme="1"/>
      <name val="Aptos"/>
      <family val="2"/>
      <scheme val="minor"/>
    </font>
    <font>
      <sz val="12"/>
      <name val="Aptos"/>
      <family val="2"/>
      <scheme val="minor"/>
    </font>
    <font>
      <sz val="16"/>
      <color theme="1"/>
      <name val="Aptos"/>
      <family val="2"/>
      <scheme val="minor"/>
    </font>
    <font>
      <sz val="11"/>
      <color rgb="FF000000"/>
      <name val="Aptos"/>
      <family val="2"/>
      <scheme val="minor"/>
    </font>
    <font>
      <b/>
      <sz val="11"/>
      <color rgb="FF000000"/>
      <name val="Aptos"/>
      <family val="2"/>
      <scheme val="minor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theme="3" tint="0.79979857783745845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rgb="FFDAE7F6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B9CDE5"/>
        <bgColor rgb="FFC0C0C0"/>
      </patternFill>
    </fill>
    <fill>
      <patternFill patternType="solid">
        <fgColor rgb="FFDAE7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7F6"/>
        <bgColor rgb="FFDCE6F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7">
    <xf numFmtId="0" fontId="0" fillId="0" borderId="0"/>
    <xf numFmtId="0" fontId="1" fillId="0" borderId="0"/>
    <xf numFmtId="0" fontId="54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/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wrapText="1"/>
    </xf>
    <xf numFmtId="0" fontId="0" fillId="0" borderId="1" xfId="0" applyBorder="1" applyAlignment="1">
      <alignment vertical="center" wrapText="1"/>
    </xf>
    <xf numFmtId="166" fontId="0" fillId="0" borderId="1" xfId="0" applyNumberForma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9" fillId="0" borderId="0" xfId="0" applyFont="1"/>
    <xf numFmtId="0" fontId="19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7" fontId="20" fillId="0" borderId="1" xfId="0" applyNumberFormat="1" applyFont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67" fontId="20" fillId="3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28" fillId="0" borderId="1" xfId="0" applyNumberFormat="1" applyFont="1" applyBorder="1" applyAlignment="1">
      <alignment horizontal="left" vertical="center" wrapText="1"/>
    </xf>
    <xf numFmtId="168" fontId="28" fillId="5" borderId="0" xfId="0" applyNumberFormat="1" applyFont="1" applyFill="1" applyAlignment="1">
      <alignment horizontal="center" vertical="center" wrapText="1"/>
    </xf>
    <xf numFmtId="166" fontId="0" fillId="5" borderId="1" xfId="0" applyNumberFormat="1" applyFill="1" applyBorder="1" applyAlignment="1">
      <alignment horizontal="center" vertical="center" wrapText="1"/>
    </xf>
    <xf numFmtId="169" fontId="0" fillId="0" borderId="0" xfId="0" applyNumberFormat="1"/>
    <xf numFmtId="167" fontId="4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167" fontId="29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167" fontId="31" fillId="0" borderId="1" xfId="0" applyNumberFormat="1" applyFont="1" applyBorder="1" applyAlignment="1">
      <alignment horizontal="center" vertical="center" wrapText="1"/>
    </xf>
    <xf numFmtId="167" fontId="31" fillId="5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4" xfId="0" applyBorder="1" applyAlignment="1">
      <alignment horizontal="left" vertical="center" wrapText="1"/>
    </xf>
    <xf numFmtId="0" fontId="36" fillId="0" borderId="0" xfId="0" applyFont="1"/>
    <xf numFmtId="0" fontId="37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 wrapText="1"/>
    </xf>
    <xf numFmtId="0" fontId="34" fillId="0" borderId="1" xfId="0" quotePrefix="1" applyFont="1" applyBorder="1" applyAlignment="1">
      <alignment vertical="center" wrapText="1"/>
    </xf>
    <xf numFmtId="0" fontId="43" fillId="0" borderId="1" xfId="0" quotePrefix="1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44" fillId="0" borderId="0" xfId="0" applyFont="1" applyAlignment="1">
      <alignment wrapText="1"/>
    </xf>
    <xf numFmtId="171" fontId="0" fillId="0" borderId="1" xfId="0" applyNumberFormat="1" applyBorder="1" applyAlignment="1">
      <alignment horizontal="center" vertical="center" wrapText="1"/>
    </xf>
    <xf numFmtId="1" fontId="46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vertical="center" wrapText="1"/>
    </xf>
    <xf numFmtId="171" fontId="47" fillId="0" borderId="1" xfId="0" applyNumberFormat="1" applyFont="1" applyBorder="1" applyAlignment="1">
      <alignment horizontal="center" vertical="center" wrapText="1"/>
    </xf>
    <xf numFmtId="1" fontId="48" fillId="0" borderId="1" xfId="0" applyNumberFormat="1" applyFont="1" applyBorder="1" applyAlignment="1">
      <alignment horizontal="center" vertical="center" wrapText="1"/>
    </xf>
    <xf numFmtId="171" fontId="0" fillId="0" borderId="1" xfId="0" applyNumberFormat="1" applyBorder="1" applyAlignment="1">
      <alignment horizontal="center" wrapText="1"/>
    </xf>
    <xf numFmtId="0" fontId="51" fillId="0" borderId="1" xfId="0" applyFont="1" applyBorder="1" applyAlignment="1">
      <alignment wrapText="1"/>
    </xf>
    <xf numFmtId="1" fontId="49" fillId="0" borderId="1" xfId="0" applyNumberFormat="1" applyFont="1" applyBorder="1" applyAlignment="1">
      <alignment horizontal="center" vertical="center" wrapText="1"/>
    </xf>
    <xf numFmtId="171" fontId="0" fillId="8" borderId="1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2" fillId="0" borderId="0" xfId="0" applyFont="1"/>
    <xf numFmtId="0" fontId="37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170" fontId="0" fillId="0" borderId="0" xfId="0" applyNumberFormat="1"/>
    <xf numFmtId="0" fontId="42" fillId="0" borderId="3" xfId="0" applyFont="1" applyBorder="1" applyAlignment="1">
      <alignment horizontal="center" vertical="center" wrapText="1"/>
    </xf>
    <xf numFmtId="171" fontId="0" fillId="0" borderId="0" xfId="0" applyNumberFormat="1"/>
    <xf numFmtId="0" fontId="42" fillId="0" borderId="1" xfId="0" quotePrefix="1" applyFont="1" applyBorder="1" applyAlignment="1">
      <alignment vertical="center" wrapText="1"/>
    </xf>
    <xf numFmtId="0" fontId="53" fillId="0" borderId="1" xfId="0" quotePrefix="1" applyFont="1" applyBorder="1" applyAlignment="1">
      <alignment vertical="center" wrapText="1"/>
    </xf>
    <xf numFmtId="171" fontId="35" fillId="0" borderId="1" xfId="0" applyNumberFormat="1" applyFont="1" applyBorder="1" applyAlignment="1">
      <alignment horizontal="center" vertical="center" wrapText="1"/>
    </xf>
    <xf numFmtId="0" fontId="53" fillId="0" borderId="1" xfId="0" quotePrefix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35" fillId="0" borderId="1" xfId="0" applyNumberFormat="1" applyFont="1" applyBorder="1" applyAlignment="1">
      <alignment horizontal="center" vertical="center" wrapText="1"/>
    </xf>
    <xf numFmtId="167" fontId="47" fillId="0" borderId="1" xfId="0" applyNumberFormat="1" applyFont="1" applyBorder="1" applyAlignment="1">
      <alignment horizontal="center" vertical="center" wrapText="1"/>
    </xf>
    <xf numFmtId="167" fontId="42" fillId="0" borderId="1" xfId="0" applyNumberFormat="1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7" fontId="48" fillId="0" borderId="1" xfId="0" applyNumberFormat="1" applyFont="1" applyBorder="1" applyAlignment="1">
      <alignment horizontal="center" vertical="center" wrapText="1"/>
    </xf>
    <xf numFmtId="14" fontId="34" fillId="0" borderId="0" xfId="0" applyNumberFormat="1" applyFont="1"/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40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67" fontId="46" fillId="0" borderId="3" xfId="2" applyNumberFormat="1" applyFont="1" applyBorder="1" applyAlignment="1">
      <alignment horizontal="center" vertical="center" wrapText="1"/>
    </xf>
    <xf numFmtId="0" fontId="34" fillId="0" borderId="4" xfId="0" quotePrefix="1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67" fontId="55" fillId="0" borderId="1" xfId="0" applyNumberFormat="1" applyFont="1" applyBorder="1" applyAlignment="1">
      <alignment horizontal="center" vertical="center" wrapText="1"/>
    </xf>
    <xf numFmtId="0" fontId="43" fillId="0" borderId="1" xfId="0" quotePrefix="1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center" wrapText="1"/>
    </xf>
    <xf numFmtId="167" fontId="40" fillId="0" borderId="1" xfId="0" applyNumberFormat="1" applyFont="1" applyBorder="1" applyAlignment="1">
      <alignment horizontal="center" vertical="center" wrapText="1"/>
    </xf>
    <xf numFmtId="171" fontId="0" fillId="0" borderId="4" xfId="0" applyNumberFormat="1" applyBorder="1" applyAlignment="1">
      <alignment horizontal="center" vertical="center" wrapText="1"/>
    </xf>
    <xf numFmtId="167" fontId="46" fillId="0" borderId="4" xfId="2" applyNumberFormat="1" applyFont="1" applyBorder="1" applyAlignment="1">
      <alignment horizontal="center" vertical="center" wrapText="1"/>
    </xf>
    <xf numFmtId="1" fontId="46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55" fillId="0" borderId="0" xfId="0" applyFont="1"/>
    <xf numFmtId="0" fontId="41" fillId="8" borderId="1" xfId="0" applyFont="1" applyFill="1" applyBorder="1" applyAlignment="1">
      <alignment horizontal="center" vertical="center" wrapText="1"/>
    </xf>
    <xf numFmtId="0" fontId="0" fillId="8" borderId="0" xfId="0" applyFill="1"/>
    <xf numFmtId="0" fontId="42" fillId="8" borderId="1" xfId="0" quotePrefix="1" applyFont="1" applyFill="1" applyBorder="1" applyAlignment="1">
      <alignment vertical="center" wrapText="1"/>
    </xf>
    <xf numFmtId="170" fontId="0" fillId="8" borderId="1" xfId="0" applyNumberFormat="1" applyFill="1" applyBorder="1" applyAlignment="1">
      <alignment horizontal="center" vertical="center" wrapText="1"/>
    </xf>
    <xf numFmtId="1" fontId="46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171" fontId="56" fillId="8" borderId="1" xfId="0" applyNumberFormat="1" applyFont="1" applyFill="1" applyBorder="1" applyAlignment="1">
      <alignment horizontal="center" vertical="center" wrapText="1"/>
    </xf>
    <xf numFmtId="170" fontId="35" fillId="8" borderId="1" xfId="0" applyNumberFormat="1" applyFont="1" applyFill="1" applyBorder="1" applyAlignment="1">
      <alignment horizontal="center" vertical="center" wrapText="1"/>
    </xf>
    <xf numFmtId="170" fontId="35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 wrapText="1"/>
    </xf>
    <xf numFmtId="3" fontId="47" fillId="8" borderId="1" xfId="0" applyNumberFormat="1" applyFont="1" applyFill="1" applyBorder="1" applyAlignment="1">
      <alignment horizontal="center" vertical="center" wrapText="1"/>
    </xf>
    <xf numFmtId="167" fontId="42" fillId="8" borderId="1" xfId="0" quotePrefix="1" applyNumberFormat="1" applyFont="1" applyFill="1" applyBorder="1" applyAlignment="1">
      <alignment horizontal="center" vertical="center" wrapText="1"/>
    </xf>
    <xf numFmtId="167" fontId="35" fillId="8" borderId="1" xfId="0" applyNumberFormat="1" applyFont="1" applyFill="1" applyBorder="1" applyAlignment="1">
      <alignment horizontal="center" vertical="center"/>
    </xf>
    <xf numFmtId="167" fontId="0" fillId="8" borderId="1" xfId="0" applyNumberFormat="1" applyFill="1" applyBorder="1" applyAlignment="1">
      <alignment horizontal="center" vertical="center" wrapText="1"/>
    </xf>
    <xf numFmtId="1" fontId="35" fillId="8" borderId="1" xfId="0" applyNumberFormat="1" applyFont="1" applyFill="1" applyBorder="1" applyAlignment="1">
      <alignment horizontal="center" vertical="center"/>
    </xf>
    <xf numFmtId="170" fontId="56" fillId="0" borderId="1" xfId="0" applyNumberFormat="1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171" fontId="56" fillId="0" borderId="1" xfId="0" applyNumberFormat="1" applyFont="1" applyBorder="1" applyAlignment="1">
      <alignment horizontal="center" vertical="center" wrapText="1"/>
    </xf>
    <xf numFmtId="167" fontId="46" fillId="0" borderId="3" xfId="2" quotePrefix="1" applyNumberFormat="1" applyFont="1" applyBorder="1" applyAlignment="1">
      <alignment horizontal="center" vertical="center" wrapText="1"/>
    </xf>
    <xf numFmtId="1" fontId="30" fillId="0" borderId="3" xfId="2" applyNumberFormat="1" applyFont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167" fontId="46" fillId="0" borderId="4" xfId="2" quotePrefix="1" applyNumberFormat="1" applyFont="1" applyBorder="1" applyAlignment="1">
      <alignment horizontal="center" vertical="center" wrapText="1"/>
    </xf>
    <xf numFmtId="167" fontId="46" fillId="0" borderId="2" xfId="2" quotePrefix="1" applyNumberFormat="1" applyFont="1" applyBorder="1" applyAlignment="1">
      <alignment horizontal="center" vertical="center" wrapText="1"/>
    </xf>
    <xf numFmtId="1" fontId="30" fillId="0" borderId="4" xfId="2" applyNumberFormat="1" applyFont="1" applyBorder="1" applyAlignment="1">
      <alignment horizontal="center" vertical="center" wrapText="1"/>
    </xf>
    <xf numFmtId="1" fontId="30" fillId="0" borderId="2" xfId="2" applyNumberFormat="1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167" fontId="60" fillId="0" borderId="1" xfId="0" applyNumberFormat="1" applyFont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 wrapText="1"/>
    </xf>
    <xf numFmtId="1" fontId="60" fillId="0" borderId="1" xfId="0" applyNumberFormat="1" applyFont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 wrapText="1"/>
    </xf>
    <xf numFmtId="1" fontId="59" fillId="0" borderId="1" xfId="0" applyNumberFormat="1" applyFont="1" applyBorder="1" applyAlignment="1">
      <alignment horizontal="center" vertical="center" wrapText="1"/>
    </xf>
    <xf numFmtId="14" fontId="42" fillId="0" borderId="0" xfId="0" applyNumberFormat="1" applyFont="1"/>
    <xf numFmtId="1" fontId="0" fillId="0" borderId="1" xfId="0" applyNumberForma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3" fontId="40" fillId="0" borderId="1" xfId="0" applyNumberFormat="1" applyFont="1" applyBorder="1" applyAlignment="1">
      <alignment horizontal="center" vertical="center" wrapText="1"/>
    </xf>
    <xf numFmtId="174" fontId="35" fillId="0" borderId="1" xfId="0" applyNumberFormat="1" applyFont="1" applyBorder="1" applyAlignment="1">
      <alignment horizontal="center" vertical="center" wrapText="1"/>
    </xf>
    <xf numFmtId="174" fontId="46" fillId="0" borderId="1" xfId="0" applyNumberFormat="1" applyFont="1" applyBorder="1" applyAlignment="1">
      <alignment horizontal="center" vertical="center" wrapText="1"/>
    </xf>
    <xf numFmtId="1" fontId="62" fillId="0" borderId="1" xfId="0" applyNumberFormat="1" applyFont="1" applyBorder="1" applyAlignment="1">
      <alignment horizontal="center" vertical="center" wrapText="1"/>
    </xf>
    <xf numFmtId="1" fontId="55" fillId="0" borderId="1" xfId="0" applyNumberFormat="1" applyFont="1" applyBorder="1" applyAlignment="1">
      <alignment horizontal="center" vertical="center" wrapText="1"/>
    </xf>
    <xf numFmtId="3" fontId="47" fillId="0" borderId="1" xfId="0" applyNumberFormat="1" applyFont="1" applyBorder="1" applyAlignment="1">
      <alignment horizontal="center" vertical="center" wrapText="1"/>
    </xf>
    <xf numFmtId="167" fontId="22" fillId="0" borderId="1" xfId="0" applyNumberFormat="1" applyFont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7" fontId="22" fillId="0" borderId="1" xfId="0" applyNumberFormat="1" applyFont="1" applyBorder="1" applyAlignment="1">
      <alignment horizontal="center" vertical="center" wrapText="1"/>
    </xf>
    <xf numFmtId="1" fontId="50" fillId="0" borderId="1" xfId="0" applyNumberFormat="1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/>
    </xf>
    <xf numFmtId="167" fontId="47" fillId="8" borderId="1" xfId="0" applyNumberFormat="1" applyFont="1" applyFill="1" applyBorder="1" applyAlignment="1">
      <alignment horizontal="center" vertical="center" wrapText="1"/>
    </xf>
    <xf numFmtId="1" fontId="42" fillId="8" borderId="1" xfId="0" applyNumberFormat="1" applyFont="1" applyFill="1" applyBorder="1" applyAlignment="1">
      <alignment horizontal="center" vertical="center" wrapText="1"/>
    </xf>
    <xf numFmtId="1" fontId="57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4" fontId="0" fillId="0" borderId="0" xfId="0" applyNumberFormat="1"/>
    <xf numFmtId="173" fontId="0" fillId="0" borderId="0" xfId="0" applyNumberFormat="1"/>
    <xf numFmtId="172" fontId="27" fillId="0" borderId="0" xfId="0" applyNumberFormat="1" applyFont="1"/>
    <xf numFmtId="0" fontId="62" fillId="0" borderId="1" xfId="0" applyFont="1" applyBorder="1" applyAlignment="1">
      <alignment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67" fontId="42" fillId="0" borderId="1" xfId="0" quotePrefix="1" applyNumberFormat="1" applyFont="1" applyBorder="1" applyAlignment="1">
      <alignment horizontal="center" vertical="center" wrapText="1"/>
    </xf>
    <xf numFmtId="167" fontId="46" fillId="0" borderId="1" xfId="2" applyNumberFormat="1" applyFont="1" applyBorder="1" applyAlignment="1">
      <alignment horizontal="center" vertical="center" wrapText="1"/>
    </xf>
    <xf numFmtId="167" fontId="46" fillId="0" borderId="1" xfId="2" quotePrefix="1" applyNumberFormat="1" applyFont="1" applyBorder="1" applyAlignment="1">
      <alignment horizontal="center" vertical="center" wrapText="1"/>
    </xf>
    <xf numFmtId="1" fontId="30" fillId="0" borderId="1" xfId="2" applyNumberFormat="1" applyFont="1" applyBorder="1" applyAlignment="1">
      <alignment horizontal="center" vertical="center" wrapText="1"/>
    </xf>
    <xf numFmtId="167" fontId="40" fillId="0" borderId="4" xfId="0" applyNumberFormat="1" applyFont="1" applyBorder="1" applyAlignment="1">
      <alignment horizontal="center" vertical="center" wrapText="1"/>
    </xf>
    <xf numFmtId="167" fontId="46" fillId="0" borderId="1" xfId="0" quotePrefix="1" applyNumberFormat="1" applyFont="1" applyBorder="1" applyAlignment="1">
      <alignment horizontal="center" vertical="center" wrapText="1"/>
    </xf>
    <xf numFmtId="1" fontId="55" fillId="0" borderId="1" xfId="0" applyNumberFormat="1" applyFont="1" applyBorder="1" applyAlignment="1">
      <alignment horizontal="center" vertical="center"/>
    </xf>
    <xf numFmtId="167" fontId="42" fillId="0" borderId="3" xfId="0" applyNumberFormat="1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/>
    </xf>
    <xf numFmtId="167" fontId="55" fillId="0" borderId="4" xfId="0" applyNumberFormat="1" applyFont="1" applyBorder="1" applyAlignment="1">
      <alignment horizontal="center" vertical="center" wrapText="1"/>
    </xf>
    <xf numFmtId="1" fontId="40" fillId="0" borderId="4" xfId="0" applyNumberFormat="1" applyFont="1" applyBorder="1" applyAlignment="1">
      <alignment horizontal="center" vertical="center" wrapText="1"/>
    </xf>
    <xf numFmtId="1" fontId="40" fillId="0" borderId="1" xfId="0" applyNumberFormat="1" applyFont="1" applyBorder="1" applyAlignment="1">
      <alignment horizontal="center" vertical="center" wrapText="1"/>
    </xf>
    <xf numFmtId="167" fontId="46" fillId="0" borderId="1" xfId="0" applyNumberFormat="1" applyFont="1" applyBorder="1" applyAlignment="1">
      <alignment horizontal="center" vertical="center" wrapText="1"/>
    </xf>
    <xf numFmtId="174" fontId="29" fillId="0" borderId="1" xfId="0" applyNumberFormat="1" applyFont="1" applyBorder="1" applyAlignment="1">
      <alignment horizontal="center" vertical="center" wrapText="1"/>
    </xf>
    <xf numFmtId="174" fontId="49" fillId="0" borderId="1" xfId="0" applyNumberFormat="1" applyFont="1" applyBorder="1" applyAlignment="1">
      <alignment horizontal="center" vertical="center" wrapText="1"/>
    </xf>
    <xf numFmtId="174" fontId="0" fillId="0" borderId="1" xfId="0" applyNumberForma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7" fontId="62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67" fontId="27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166" fontId="27" fillId="0" borderId="0" xfId="0" applyNumberFormat="1" applyFont="1" applyAlignment="1">
      <alignment horizontal="center" vertical="center" wrapText="1"/>
    </xf>
    <xf numFmtId="167" fontId="27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 wrapText="1"/>
    </xf>
    <xf numFmtId="167" fontId="25" fillId="0" borderId="1" xfId="0" applyNumberFormat="1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0" fontId="0" fillId="0" borderId="0" xfId="0"/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59" fillId="10" borderId="1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8" fillId="0" borderId="0" xfId="0" applyFont="1"/>
    <xf numFmtId="0" fontId="55" fillId="0" borderId="0" xfId="0" applyFont="1"/>
    <xf numFmtId="0" fontId="44" fillId="0" borderId="1" xfId="0" quotePrefix="1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55" fillId="0" borderId="1" xfId="0" applyFont="1" applyBorder="1"/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71" fontId="0" fillId="0" borderId="1" xfId="0" applyNumberFormat="1" applyBorder="1" applyAlignment="1">
      <alignment horizontal="center" vertical="center" wrapText="1"/>
    </xf>
    <xf numFmtId="171" fontId="35" fillId="0" borderId="1" xfId="0" applyNumberFormat="1" applyFont="1" applyBorder="1" applyAlignment="1">
      <alignment horizontal="center" vertical="center" wrapText="1"/>
    </xf>
    <xf numFmtId="171" fontId="0" fillId="8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38" fillId="7" borderId="8" xfId="0" applyFont="1" applyFill="1" applyBorder="1" applyAlignment="1">
      <alignment horizontal="center" vertical="center" wrapText="1"/>
    </xf>
    <xf numFmtId="0" fontId="38" fillId="7" borderId="9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47" fillId="9" borderId="8" xfId="0" applyFont="1" applyFill="1" applyBorder="1" applyAlignment="1">
      <alignment horizontal="center" vertical="center" wrapText="1"/>
    </xf>
    <xf numFmtId="0" fontId="47" fillId="9" borderId="9" xfId="0" applyFont="1" applyFill="1" applyBorder="1" applyAlignment="1">
      <alignment horizontal="center" vertical="center" wrapText="1"/>
    </xf>
    <xf numFmtId="0" fontId="47" fillId="9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67" fontId="0" fillId="8" borderId="2" xfId="0" applyNumberFormat="1" applyFill="1" applyBorder="1" applyAlignment="1">
      <alignment horizontal="center" vertical="center"/>
    </xf>
    <xf numFmtId="167" fontId="0" fillId="8" borderId="4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7" fontId="0" fillId="8" borderId="1" xfId="0" applyNumberForma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167" fontId="0" fillId="8" borderId="2" xfId="0" applyNumberFormat="1" applyFill="1" applyBorder="1" applyAlignment="1">
      <alignment horizontal="center" vertical="center" wrapText="1"/>
    </xf>
    <xf numFmtId="167" fontId="0" fillId="8" borderId="4" xfId="0" applyNumberForma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8" borderId="2" xfId="0" applyNumberFormat="1" applyFill="1" applyBorder="1" applyAlignment="1">
      <alignment horizontal="center" vertical="center" wrapText="1"/>
    </xf>
    <xf numFmtId="1" fontId="0" fillId="8" borderId="4" xfId="0" applyNumberFormat="1" applyFill="1" applyBorder="1" applyAlignment="1">
      <alignment horizontal="center" vertical="center" wrapText="1"/>
    </xf>
    <xf numFmtId="167" fontId="0" fillId="8" borderId="3" xfId="0" applyNumberFormat="1" applyFill="1" applyBorder="1" applyAlignment="1">
      <alignment horizontal="center" vertical="center"/>
    </xf>
    <xf numFmtId="1" fontId="55" fillId="0" borderId="2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8" fillId="0" borderId="1" xfId="0" applyFont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7" fillId="9" borderId="1" xfId="0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0" fontId="45" fillId="7" borderId="1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7" fontId="46" fillId="0" borderId="2" xfId="2" applyNumberFormat="1" applyFont="1" applyBorder="1" applyAlignment="1">
      <alignment horizontal="center" vertical="center" wrapText="1"/>
    </xf>
    <xf numFmtId="167" fontId="46" fillId="0" borderId="4" xfId="2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167" fontId="46" fillId="0" borderId="3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63" fillId="0" borderId="2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>
      <alignment horizontal="left" vertical="center" wrapText="1"/>
    </xf>
    <xf numFmtId="0" fontId="63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0" fontId="59" fillId="10" borderId="4" xfId="0" applyFont="1" applyFill="1" applyBorder="1" applyAlignment="1">
      <alignment horizontal="center" vertical="center"/>
    </xf>
    <xf numFmtId="0" fontId="35" fillId="7" borderId="8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35" fillId="9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46" fillId="0" borderId="1" xfId="0" quotePrefix="1" applyFont="1" applyBorder="1" applyAlignment="1">
      <alignment vertical="center" wrapText="1"/>
    </xf>
    <xf numFmtId="0" fontId="42" fillId="0" borderId="1" xfId="0" applyFont="1" applyBorder="1"/>
  </cellXfs>
  <cellStyles count="557">
    <cellStyle name="Normale" xfId="0" builtinId="0"/>
    <cellStyle name="Normale 2" xfId="1"/>
    <cellStyle name="Normale 3" xfId="2"/>
    <cellStyle name="Normale 4" xfId="3"/>
    <cellStyle name="Valuta 10" xfId="51"/>
    <cellStyle name="Valuta 10 2" xfId="96"/>
    <cellStyle name="Valuta 10 2 2" xfId="281"/>
    <cellStyle name="Valuta 10 2 3" xfId="465"/>
    <cellStyle name="Valuta 10 3" xfId="141"/>
    <cellStyle name="Valuta 10 3 2" xfId="326"/>
    <cellStyle name="Valuta 10 3 3" xfId="510"/>
    <cellStyle name="Valuta 10 4" xfId="186"/>
    <cellStyle name="Valuta 10 4 2" xfId="371"/>
    <cellStyle name="Valuta 10 4 3" xfId="555"/>
    <cellStyle name="Valuta 10 5" xfId="236"/>
    <cellStyle name="Valuta 10 6" xfId="420"/>
    <cellStyle name="Valuta 11" xfId="40"/>
    <cellStyle name="Valuta 11 2" xfId="225"/>
    <cellStyle name="Valuta 11 3" xfId="409"/>
    <cellStyle name="Valuta 12" xfId="85"/>
    <cellStyle name="Valuta 12 2" xfId="270"/>
    <cellStyle name="Valuta 12 3" xfId="454"/>
    <cellStyle name="Valuta 13" xfId="130"/>
    <cellStyle name="Valuta 13 2" xfId="315"/>
    <cellStyle name="Valuta 13 3" xfId="499"/>
    <cellStyle name="Valuta 14" xfId="175"/>
    <cellStyle name="Valuta 14 2" xfId="360"/>
    <cellStyle name="Valuta 14 3" xfId="544"/>
    <cellStyle name="Valuta 15" xfId="187"/>
    <cellStyle name="Valuta 15 2" xfId="372"/>
    <cellStyle name="Valuta 15 3" xfId="556"/>
    <cellStyle name="Valuta 16" xfId="188"/>
    <cellStyle name="Valuta 2" xfId="4"/>
    <cellStyle name="Valuta 2 10" xfId="6"/>
    <cellStyle name="Valuta 2 10 2" xfId="191"/>
    <cellStyle name="Valuta 2 10 3" xfId="375"/>
    <cellStyle name="Valuta 2 11" xfId="189"/>
    <cellStyle name="Valuta 2 12" xfId="373"/>
    <cellStyle name="Valuta 2 2" xfId="9"/>
    <cellStyle name="Valuta 2 2 10" xfId="378"/>
    <cellStyle name="Valuta 2 2 2" xfId="14"/>
    <cellStyle name="Valuta 2 2 2 2" xfId="25"/>
    <cellStyle name="Valuta 2 2 2 2 2" xfId="70"/>
    <cellStyle name="Valuta 2 2 2 2 2 2" xfId="255"/>
    <cellStyle name="Valuta 2 2 2 2 2 3" xfId="439"/>
    <cellStyle name="Valuta 2 2 2 2 3" xfId="115"/>
    <cellStyle name="Valuta 2 2 2 2 3 2" xfId="300"/>
    <cellStyle name="Valuta 2 2 2 2 3 3" xfId="484"/>
    <cellStyle name="Valuta 2 2 2 2 4" xfId="160"/>
    <cellStyle name="Valuta 2 2 2 2 4 2" xfId="345"/>
    <cellStyle name="Valuta 2 2 2 2 4 3" xfId="529"/>
    <cellStyle name="Valuta 2 2 2 2 5" xfId="210"/>
    <cellStyle name="Valuta 2 2 2 2 6" xfId="394"/>
    <cellStyle name="Valuta 2 2 2 3" xfId="36"/>
    <cellStyle name="Valuta 2 2 2 3 2" xfId="81"/>
    <cellStyle name="Valuta 2 2 2 3 2 2" xfId="266"/>
    <cellStyle name="Valuta 2 2 2 3 2 3" xfId="450"/>
    <cellStyle name="Valuta 2 2 2 3 3" xfId="126"/>
    <cellStyle name="Valuta 2 2 2 3 3 2" xfId="311"/>
    <cellStyle name="Valuta 2 2 2 3 3 3" xfId="495"/>
    <cellStyle name="Valuta 2 2 2 3 4" xfId="171"/>
    <cellStyle name="Valuta 2 2 2 3 4 2" xfId="356"/>
    <cellStyle name="Valuta 2 2 2 3 4 3" xfId="540"/>
    <cellStyle name="Valuta 2 2 2 3 5" xfId="221"/>
    <cellStyle name="Valuta 2 2 2 3 6" xfId="405"/>
    <cellStyle name="Valuta 2 2 2 4" xfId="48"/>
    <cellStyle name="Valuta 2 2 2 4 2" xfId="93"/>
    <cellStyle name="Valuta 2 2 2 4 2 2" xfId="278"/>
    <cellStyle name="Valuta 2 2 2 4 2 3" xfId="462"/>
    <cellStyle name="Valuta 2 2 2 4 3" xfId="138"/>
    <cellStyle name="Valuta 2 2 2 4 3 2" xfId="323"/>
    <cellStyle name="Valuta 2 2 2 4 3 3" xfId="507"/>
    <cellStyle name="Valuta 2 2 2 4 4" xfId="183"/>
    <cellStyle name="Valuta 2 2 2 4 4 2" xfId="368"/>
    <cellStyle name="Valuta 2 2 2 4 4 3" xfId="552"/>
    <cellStyle name="Valuta 2 2 2 4 5" xfId="233"/>
    <cellStyle name="Valuta 2 2 2 4 6" xfId="417"/>
    <cellStyle name="Valuta 2 2 2 5" xfId="59"/>
    <cellStyle name="Valuta 2 2 2 5 2" xfId="244"/>
    <cellStyle name="Valuta 2 2 2 5 3" xfId="428"/>
    <cellStyle name="Valuta 2 2 2 6" xfId="104"/>
    <cellStyle name="Valuta 2 2 2 6 2" xfId="289"/>
    <cellStyle name="Valuta 2 2 2 6 3" xfId="473"/>
    <cellStyle name="Valuta 2 2 2 7" xfId="149"/>
    <cellStyle name="Valuta 2 2 2 7 2" xfId="334"/>
    <cellStyle name="Valuta 2 2 2 7 3" xfId="518"/>
    <cellStyle name="Valuta 2 2 2 8" xfId="199"/>
    <cellStyle name="Valuta 2 2 2 9" xfId="383"/>
    <cellStyle name="Valuta 2 2 3" xfId="20"/>
    <cellStyle name="Valuta 2 2 3 2" xfId="65"/>
    <cellStyle name="Valuta 2 2 3 2 2" xfId="250"/>
    <cellStyle name="Valuta 2 2 3 2 3" xfId="434"/>
    <cellStyle name="Valuta 2 2 3 3" xfId="110"/>
    <cellStyle name="Valuta 2 2 3 3 2" xfId="295"/>
    <cellStyle name="Valuta 2 2 3 3 3" xfId="479"/>
    <cellStyle name="Valuta 2 2 3 4" xfId="155"/>
    <cellStyle name="Valuta 2 2 3 4 2" xfId="340"/>
    <cellStyle name="Valuta 2 2 3 4 3" xfId="524"/>
    <cellStyle name="Valuta 2 2 3 5" xfId="205"/>
    <cellStyle name="Valuta 2 2 3 6" xfId="389"/>
    <cellStyle name="Valuta 2 2 4" xfId="31"/>
    <cellStyle name="Valuta 2 2 4 2" xfId="76"/>
    <cellStyle name="Valuta 2 2 4 2 2" xfId="261"/>
    <cellStyle name="Valuta 2 2 4 2 3" xfId="445"/>
    <cellStyle name="Valuta 2 2 4 3" xfId="121"/>
    <cellStyle name="Valuta 2 2 4 3 2" xfId="306"/>
    <cellStyle name="Valuta 2 2 4 3 3" xfId="490"/>
    <cellStyle name="Valuta 2 2 4 4" xfId="166"/>
    <cellStyle name="Valuta 2 2 4 4 2" xfId="351"/>
    <cellStyle name="Valuta 2 2 4 4 3" xfId="535"/>
    <cellStyle name="Valuta 2 2 4 5" xfId="216"/>
    <cellStyle name="Valuta 2 2 4 6" xfId="400"/>
    <cellStyle name="Valuta 2 2 5" xfId="43"/>
    <cellStyle name="Valuta 2 2 5 2" xfId="88"/>
    <cellStyle name="Valuta 2 2 5 2 2" xfId="273"/>
    <cellStyle name="Valuta 2 2 5 2 3" xfId="457"/>
    <cellStyle name="Valuta 2 2 5 3" xfId="133"/>
    <cellStyle name="Valuta 2 2 5 3 2" xfId="318"/>
    <cellStyle name="Valuta 2 2 5 3 3" xfId="502"/>
    <cellStyle name="Valuta 2 2 5 4" xfId="178"/>
    <cellStyle name="Valuta 2 2 5 4 2" xfId="363"/>
    <cellStyle name="Valuta 2 2 5 4 3" xfId="547"/>
    <cellStyle name="Valuta 2 2 5 5" xfId="228"/>
    <cellStyle name="Valuta 2 2 5 6" xfId="412"/>
    <cellStyle name="Valuta 2 2 6" xfId="54"/>
    <cellStyle name="Valuta 2 2 6 2" xfId="239"/>
    <cellStyle name="Valuta 2 2 6 3" xfId="423"/>
    <cellStyle name="Valuta 2 2 7" xfId="99"/>
    <cellStyle name="Valuta 2 2 7 2" xfId="284"/>
    <cellStyle name="Valuta 2 2 7 3" xfId="468"/>
    <cellStyle name="Valuta 2 2 8" xfId="144"/>
    <cellStyle name="Valuta 2 2 8 2" xfId="329"/>
    <cellStyle name="Valuta 2 2 8 3" xfId="513"/>
    <cellStyle name="Valuta 2 2 9" xfId="194"/>
    <cellStyle name="Valuta 2 3" xfId="12"/>
    <cellStyle name="Valuta 2 3 2" xfId="23"/>
    <cellStyle name="Valuta 2 3 2 2" xfId="68"/>
    <cellStyle name="Valuta 2 3 2 2 2" xfId="253"/>
    <cellStyle name="Valuta 2 3 2 2 3" xfId="437"/>
    <cellStyle name="Valuta 2 3 2 3" xfId="113"/>
    <cellStyle name="Valuta 2 3 2 3 2" xfId="298"/>
    <cellStyle name="Valuta 2 3 2 3 3" xfId="482"/>
    <cellStyle name="Valuta 2 3 2 4" xfId="158"/>
    <cellStyle name="Valuta 2 3 2 4 2" xfId="343"/>
    <cellStyle name="Valuta 2 3 2 4 3" xfId="527"/>
    <cellStyle name="Valuta 2 3 2 5" xfId="208"/>
    <cellStyle name="Valuta 2 3 2 6" xfId="392"/>
    <cellStyle name="Valuta 2 3 3" xfId="34"/>
    <cellStyle name="Valuta 2 3 3 2" xfId="79"/>
    <cellStyle name="Valuta 2 3 3 2 2" xfId="264"/>
    <cellStyle name="Valuta 2 3 3 2 3" xfId="448"/>
    <cellStyle name="Valuta 2 3 3 3" xfId="124"/>
    <cellStyle name="Valuta 2 3 3 3 2" xfId="309"/>
    <cellStyle name="Valuta 2 3 3 3 3" xfId="493"/>
    <cellStyle name="Valuta 2 3 3 4" xfId="169"/>
    <cellStyle name="Valuta 2 3 3 4 2" xfId="354"/>
    <cellStyle name="Valuta 2 3 3 4 3" xfId="538"/>
    <cellStyle name="Valuta 2 3 3 5" xfId="219"/>
    <cellStyle name="Valuta 2 3 3 6" xfId="403"/>
    <cellStyle name="Valuta 2 3 4" xfId="46"/>
    <cellStyle name="Valuta 2 3 4 2" xfId="91"/>
    <cellStyle name="Valuta 2 3 4 2 2" xfId="276"/>
    <cellStyle name="Valuta 2 3 4 2 3" xfId="460"/>
    <cellStyle name="Valuta 2 3 4 3" xfId="136"/>
    <cellStyle name="Valuta 2 3 4 3 2" xfId="321"/>
    <cellStyle name="Valuta 2 3 4 3 3" xfId="505"/>
    <cellStyle name="Valuta 2 3 4 4" xfId="181"/>
    <cellStyle name="Valuta 2 3 4 4 2" xfId="366"/>
    <cellStyle name="Valuta 2 3 4 4 3" xfId="550"/>
    <cellStyle name="Valuta 2 3 4 5" xfId="231"/>
    <cellStyle name="Valuta 2 3 4 6" xfId="415"/>
    <cellStyle name="Valuta 2 3 5" xfId="57"/>
    <cellStyle name="Valuta 2 3 5 2" xfId="242"/>
    <cellStyle name="Valuta 2 3 5 3" xfId="426"/>
    <cellStyle name="Valuta 2 3 6" xfId="102"/>
    <cellStyle name="Valuta 2 3 6 2" xfId="287"/>
    <cellStyle name="Valuta 2 3 6 3" xfId="471"/>
    <cellStyle name="Valuta 2 3 7" xfId="147"/>
    <cellStyle name="Valuta 2 3 7 2" xfId="332"/>
    <cellStyle name="Valuta 2 3 7 3" xfId="516"/>
    <cellStyle name="Valuta 2 3 8" xfId="197"/>
    <cellStyle name="Valuta 2 3 9" xfId="381"/>
    <cellStyle name="Valuta 2 4" xfId="18"/>
    <cellStyle name="Valuta 2 4 2" xfId="63"/>
    <cellStyle name="Valuta 2 4 2 2" xfId="248"/>
    <cellStyle name="Valuta 2 4 2 3" xfId="432"/>
    <cellStyle name="Valuta 2 4 3" xfId="108"/>
    <cellStyle name="Valuta 2 4 3 2" xfId="293"/>
    <cellStyle name="Valuta 2 4 3 3" xfId="477"/>
    <cellStyle name="Valuta 2 4 4" xfId="153"/>
    <cellStyle name="Valuta 2 4 4 2" xfId="338"/>
    <cellStyle name="Valuta 2 4 4 3" xfId="522"/>
    <cellStyle name="Valuta 2 4 5" xfId="203"/>
    <cellStyle name="Valuta 2 4 6" xfId="387"/>
    <cellStyle name="Valuta 2 5" xfId="29"/>
    <cellStyle name="Valuta 2 5 2" xfId="74"/>
    <cellStyle name="Valuta 2 5 2 2" xfId="259"/>
    <cellStyle name="Valuta 2 5 2 3" xfId="443"/>
    <cellStyle name="Valuta 2 5 3" xfId="119"/>
    <cellStyle name="Valuta 2 5 3 2" xfId="304"/>
    <cellStyle name="Valuta 2 5 3 3" xfId="488"/>
    <cellStyle name="Valuta 2 5 4" xfId="164"/>
    <cellStyle name="Valuta 2 5 4 2" xfId="349"/>
    <cellStyle name="Valuta 2 5 4 3" xfId="533"/>
    <cellStyle name="Valuta 2 5 5" xfId="214"/>
    <cellStyle name="Valuta 2 5 6" xfId="398"/>
    <cellStyle name="Valuta 2 6" xfId="41"/>
    <cellStyle name="Valuta 2 6 2" xfId="86"/>
    <cellStyle name="Valuta 2 6 2 2" xfId="271"/>
    <cellStyle name="Valuta 2 6 2 3" xfId="455"/>
    <cellStyle name="Valuta 2 6 3" xfId="131"/>
    <cellStyle name="Valuta 2 6 3 2" xfId="316"/>
    <cellStyle name="Valuta 2 6 3 3" xfId="500"/>
    <cellStyle name="Valuta 2 6 4" xfId="176"/>
    <cellStyle name="Valuta 2 6 4 2" xfId="361"/>
    <cellStyle name="Valuta 2 6 4 3" xfId="545"/>
    <cellStyle name="Valuta 2 6 5" xfId="226"/>
    <cellStyle name="Valuta 2 6 6" xfId="410"/>
    <cellStyle name="Valuta 2 7" xfId="52"/>
    <cellStyle name="Valuta 2 7 2" xfId="237"/>
    <cellStyle name="Valuta 2 7 3" xfId="421"/>
    <cellStyle name="Valuta 2 8" xfId="97"/>
    <cellStyle name="Valuta 2 8 2" xfId="282"/>
    <cellStyle name="Valuta 2 8 3" xfId="466"/>
    <cellStyle name="Valuta 2 9" xfId="142"/>
    <cellStyle name="Valuta 2 9 2" xfId="327"/>
    <cellStyle name="Valuta 2 9 3" xfId="511"/>
    <cellStyle name="Valuta 3" xfId="5"/>
    <cellStyle name="Valuta 3 10" xfId="190"/>
    <cellStyle name="Valuta 3 11" xfId="374"/>
    <cellStyle name="Valuta 3 2" xfId="13"/>
    <cellStyle name="Valuta 3 2 2" xfId="24"/>
    <cellStyle name="Valuta 3 2 2 2" xfId="69"/>
    <cellStyle name="Valuta 3 2 2 2 2" xfId="254"/>
    <cellStyle name="Valuta 3 2 2 2 3" xfId="438"/>
    <cellStyle name="Valuta 3 2 2 3" xfId="114"/>
    <cellStyle name="Valuta 3 2 2 3 2" xfId="299"/>
    <cellStyle name="Valuta 3 2 2 3 3" xfId="483"/>
    <cellStyle name="Valuta 3 2 2 4" xfId="159"/>
    <cellStyle name="Valuta 3 2 2 4 2" xfId="344"/>
    <cellStyle name="Valuta 3 2 2 4 3" xfId="528"/>
    <cellStyle name="Valuta 3 2 2 5" xfId="209"/>
    <cellStyle name="Valuta 3 2 2 6" xfId="393"/>
    <cellStyle name="Valuta 3 2 3" xfId="35"/>
    <cellStyle name="Valuta 3 2 3 2" xfId="80"/>
    <cellStyle name="Valuta 3 2 3 2 2" xfId="265"/>
    <cellStyle name="Valuta 3 2 3 2 3" xfId="449"/>
    <cellStyle name="Valuta 3 2 3 3" xfId="125"/>
    <cellStyle name="Valuta 3 2 3 3 2" xfId="310"/>
    <cellStyle name="Valuta 3 2 3 3 3" xfId="494"/>
    <cellStyle name="Valuta 3 2 3 4" xfId="170"/>
    <cellStyle name="Valuta 3 2 3 4 2" xfId="355"/>
    <cellStyle name="Valuta 3 2 3 4 3" xfId="539"/>
    <cellStyle name="Valuta 3 2 3 5" xfId="220"/>
    <cellStyle name="Valuta 3 2 3 6" xfId="404"/>
    <cellStyle name="Valuta 3 2 4" xfId="47"/>
    <cellStyle name="Valuta 3 2 4 2" xfId="92"/>
    <cellStyle name="Valuta 3 2 4 2 2" xfId="277"/>
    <cellStyle name="Valuta 3 2 4 2 3" xfId="461"/>
    <cellStyle name="Valuta 3 2 4 3" xfId="137"/>
    <cellStyle name="Valuta 3 2 4 3 2" xfId="322"/>
    <cellStyle name="Valuta 3 2 4 3 3" xfId="506"/>
    <cellStyle name="Valuta 3 2 4 4" xfId="182"/>
    <cellStyle name="Valuta 3 2 4 4 2" xfId="367"/>
    <cellStyle name="Valuta 3 2 4 4 3" xfId="551"/>
    <cellStyle name="Valuta 3 2 4 5" xfId="232"/>
    <cellStyle name="Valuta 3 2 4 6" xfId="416"/>
    <cellStyle name="Valuta 3 2 5" xfId="58"/>
    <cellStyle name="Valuta 3 2 5 2" xfId="243"/>
    <cellStyle name="Valuta 3 2 5 3" xfId="427"/>
    <cellStyle name="Valuta 3 2 6" xfId="103"/>
    <cellStyle name="Valuta 3 2 6 2" xfId="288"/>
    <cellStyle name="Valuta 3 2 6 3" xfId="472"/>
    <cellStyle name="Valuta 3 2 7" xfId="148"/>
    <cellStyle name="Valuta 3 2 7 2" xfId="333"/>
    <cellStyle name="Valuta 3 2 7 3" xfId="517"/>
    <cellStyle name="Valuta 3 2 8" xfId="198"/>
    <cellStyle name="Valuta 3 2 9" xfId="382"/>
    <cellStyle name="Valuta 3 3" xfId="19"/>
    <cellStyle name="Valuta 3 3 2" xfId="64"/>
    <cellStyle name="Valuta 3 3 2 2" xfId="249"/>
    <cellStyle name="Valuta 3 3 2 3" xfId="433"/>
    <cellStyle name="Valuta 3 3 3" xfId="109"/>
    <cellStyle name="Valuta 3 3 3 2" xfId="294"/>
    <cellStyle name="Valuta 3 3 3 3" xfId="478"/>
    <cellStyle name="Valuta 3 3 4" xfId="154"/>
    <cellStyle name="Valuta 3 3 4 2" xfId="339"/>
    <cellStyle name="Valuta 3 3 4 3" xfId="523"/>
    <cellStyle name="Valuta 3 3 5" xfId="204"/>
    <cellStyle name="Valuta 3 3 6" xfId="388"/>
    <cellStyle name="Valuta 3 4" xfId="30"/>
    <cellStyle name="Valuta 3 4 2" xfId="75"/>
    <cellStyle name="Valuta 3 4 2 2" xfId="260"/>
    <cellStyle name="Valuta 3 4 2 3" xfId="444"/>
    <cellStyle name="Valuta 3 4 3" xfId="120"/>
    <cellStyle name="Valuta 3 4 3 2" xfId="305"/>
    <cellStyle name="Valuta 3 4 3 3" xfId="489"/>
    <cellStyle name="Valuta 3 4 4" xfId="165"/>
    <cellStyle name="Valuta 3 4 4 2" xfId="350"/>
    <cellStyle name="Valuta 3 4 4 3" xfId="534"/>
    <cellStyle name="Valuta 3 4 5" xfId="215"/>
    <cellStyle name="Valuta 3 4 6" xfId="399"/>
    <cellStyle name="Valuta 3 5" xfId="42"/>
    <cellStyle name="Valuta 3 5 2" xfId="87"/>
    <cellStyle name="Valuta 3 5 2 2" xfId="272"/>
    <cellStyle name="Valuta 3 5 2 3" xfId="456"/>
    <cellStyle name="Valuta 3 5 3" xfId="132"/>
    <cellStyle name="Valuta 3 5 3 2" xfId="317"/>
    <cellStyle name="Valuta 3 5 3 3" xfId="501"/>
    <cellStyle name="Valuta 3 5 4" xfId="177"/>
    <cellStyle name="Valuta 3 5 4 2" xfId="362"/>
    <cellStyle name="Valuta 3 5 4 3" xfId="546"/>
    <cellStyle name="Valuta 3 5 5" xfId="227"/>
    <cellStyle name="Valuta 3 5 6" xfId="411"/>
    <cellStyle name="Valuta 3 6" xfId="53"/>
    <cellStyle name="Valuta 3 6 2" xfId="238"/>
    <cellStyle name="Valuta 3 6 3" xfId="422"/>
    <cellStyle name="Valuta 3 7" xfId="98"/>
    <cellStyle name="Valuta 3 7 2" xfId="283"/>
    <cellStyle name="Valuta 3 7 3" xfId="467"/>
    <cellStyle name="Valuta 3 8" xfId="143"/>
    <cellStyle name="Valuta 3 8 2" xfId="328"/>
    <cellStyle name="Valuta 3 8 3" xfId="512"/>
    <cellStyle name="Valuta 3 9" xfId="8"/>
    <cellStyle name="Valuta 3 9 2" xfId="193"/>
    <cellStyle name="Valuta 3 9 3" xfId="377"/>
    <cellStyle name="Valuta 4" xfId="7"/>
    <cellStyle name="Valuta 4 10" xfId="192"/>
    <cellStyle name="Valuta 4 11" xfId="376"/>
    <cellStyle name="Valuta 4 2" xfId="15"/>
    <cellStyle name="Valuta 4 2 2" xfId="26"/>
    <cellStyle name="Valuta 4 2 2 2" xfId="71"/>
    <cellStyle name="Valuta 4 2 2 2 2" xfId="256"/>
    <cellStyle name="Valuta 4 2 2 2 3" xfId="440"/>
    <cellStyle name="Valuta 4 2 2 3" xfId="116"/>
    <cellStyle name="Valuta 4 2 2 3 2" xfId="301"/>
    <cellStyle name="Valuta 4 2 2 3 3" xfId="485"/>
    <cellStyle name="Valuta 4 2 2 4" xfId="161"/>
    <cellStyle name="Valuta 4 2 2 4 2" xfId="346"/>
    <cellStyle name="Valuta 4 2 2 4 3" xfId="530"/>
    <cellStyle name="Valuta 4 2 2 5" xfId="211"/>
    <cellStyle name="Valuta 4 2 2 6" xfId="395"/>
    <cellStyle name="Valuta 4 2 3" xfId="37"/>
    <cellStyle name="Valuta 4 2 3 2" xfId="82"/>
    <cellStyle name="Valuta 4 2 3 2 2" xfId="267"/>
    <cellStyle name="Valuta 4 2 3 2 3" xfId="451"/>
    <cellStyle name="Valuta 4 2 3 3" xfId="127"/>
    <cellStyle name="Valuta 4 2 3 3 2" xfId="312"/>
    <cellStyle name="Valuta 4 2 3 3 3" xfId="496"/>
    <cellStyle name="Valuta 4 2 3 4" xfId="172"/>
    <cellStyle name="Valuta 4 2 3 4 2" xfId="357"/>
    <cellStyle name="Valuta 4 2 3 4 3" xfId="541"/>
    <cellStyle name="Valuta 4 2 3 5" xfId="222"/>
    <cellStyle name="Valuta 4 2 3 6" xfId="406"/>
    <cellStyle name="Valuta 4 2 4" xfId="49"/>
    <cellStyle name="Valuta 4 2 4 2" xfId="94"/>
    <cellStyle name="Valuta 4 2 4 2 2" xfId="279"/>
    <cellStyle name="Valuta 4 2 4 2 3" xfId="463"/>
    <cellStyle name="Valuta 4 2 4 3" xfId="139"/>
    <cellStyle name="Valuta 4 2 4 3 2" xfId="324"/>
    <cellStyle name="Valuta 4 2 4 3 3" xfId="508"/>
    <cellStyle name="Valuta 4 2 4 4" xfId="184"/>
    <cellStyle name="Valuta 4 2 4 4 2" xfId="369"/>
    <cellStyle name="Valuta 4 2 4 4 3" xfId="553"/>
    <cellStyle name="Valuta 4 2 4 5" xfId="234"/>
    <cellStyle name="Valuta 4 2 4 6" xfId="418"/>
    <cellStyle name="Valuta 4 2 5" xfId="60"/>
    <cellStyle name="Valuta 4 2 5 2" xfId="245"/>
    <cellStyle name="Valuta 4 2 5 3" xfId="429"/>
    <cellStyle name="Valuta 4 2 6" xfId="105"/>
    <cellStyle name="Valuta 4 2 6 2" xfId="290"/>
    <cellStyle name="Valuta 4 2 6 3" xfId="474"/>
    <cellStyle name="Valuta 4 2 7" xfId="150"/>
    <cellStyle name="Valuta 4 2 7 2" xfId="335"/>
    <cellStyle name="Valuta 4 2 7 3" xfId="519"/>
    <cellStyle name="Valuta 4 2 8" xfId="200"/>
    <cellStyle name="Valuta 4 2 9" xfId="384"/>
    <cellStyle name="Valuta 4 3" xfId="21"/>
    <cellStyle name="Valuta 4 3 2" xfId="66"/>
    <cellStyle name="Valuta 4 3 2 2" xfId="251"/>
    <cellStyle name="Valuta 4 3 2 3" xfId="435"/>
    <cellStyle name="Valuta 4 3 3" xfId="111"/>
    <cellStyle name="Valuta 4 3 3 2" xfId="296"/>
    <cellStyle name="Valuta 4 3 3 3" xfId="480"/>
    <cellStyle name="Valuta 4 3 4" xfId="156"/>
    <cellStyle name="Valuta 4 3 4 2" xfId="341"/>
    <cellStyle name="Valuta 4 3 4 3" xfId="525"/>
    <cellStyle name="Valuta 4 3 5" xfId="206"/>
    <cellStyle name="Valuta 4 3 6" xfId="390"/>
    <cellStyle name="Valuta 4 4" xfId="32"/>
    <cellStyle name="Valuta 4 4 2" xfId="77"/>
    <cellStyle name="Valuta 4 4 2 2" xfId="262"/>
    <cellStyle name="Valuta 4 4 2 3" xfId="446"/>
    <cellStyle name="Valuta 4 4 3" xfId="122"/>
    <cellStyle name="Valuta 4 4 3 2" xfId="307"/>
    <cellStyle name="Valuta 4 4 3 3" xfId="491"/>
    <cellStyle name="Valuta 4 4 4" xfId="167"/>
    <cellStyle name="Valuta 4 4 4 2" xfId="352"/>
    <cellStyle name="Valuta 4 4 4 3" xfId="536"/>
    <cellStyle name="Valuta 4 4 5" xfId="217"/>
    <cellStyle name="Valuta 4 4 6" xfId="401"/>
    <cellStyle name="Valuta 4 5" xfId="44"/>
    <cellStyle name="Valuta 4 5 2" xfId="89"/>
    <cellStyle name="Valuta 4 5 2 2" xfId="274"/>
    <cellStyle name="Valuta 4 5 2 3" xfId="458"/>
    <cellStyle name="Valuta 4 5 3" xfId="134"/>
    <cellStyle name="Valuta 4 5 3 2" xfId="319"/>
    <cellStyle name="Valuta 4 5 3 3" xfId="503"/>
    <cellStyle name="Valuta 4 5 4" xfId="179"/>
    <cellStyle name="Valuta 4 5 4 2" xfId="364"/>
    <cellStyle name="Valuta 4 5 4 3" xfId="548"/>
    <cellStyle name="Valuta 4 5 5" xfId="229"/>
    <cellStyle name="Valuta 4 5 6" xfId="413"/>
    <cellStyle name="Valuta 4 6" xfId="55"/>
    <cellStyle name="Valuta 4 6 2" xfId="240"/>
    <cellStyle name="Valuta 4 6 3" xfId="424"/>
    <cellStyle name="Valuta 4 7" xfId="100"/>
    <cellStyle name="Valuta 4 7 2" xfId="285"/>
    <cellStyle name="Valuta 4 7 3" xfId="469"/>
    <cellStyle name="Valuta 4 8" xfId="145"/>
    <cellStyle name="Valuta 4 8 2" xfId="330"/>
    <cellStyle name="Valuta 4 8 3" xfId="514"/>
    <cellStyle name="Valuta 4 9" xfId="10"/>
    <cellStyle name="Valuta 4 9 2" xfId="195"/>
    <cellStyle name="Valuta 4 9 3" xfId="379"/>
    <cellStyle name="Valuta 5" xfId="11"/>
    <cellStyle name="Valuta 5 2" xfId="22"/>
    <cellStyle name="Valuta 5 2 2" xfId="67"/>
    <cellStyle name="Valuta 5 2 2 2" xfId="252"/>
    <cellStyle name="Valuta 5 2 2 3" xfId="436"/>
    <cellStyle name="Valuta 5 2 3" xfId="112"/>
    <cellStyle name="Valuta 5 2 3 2" xfId="297"/>
    <cellStyle name="Valuta 5 2 3 3" xfId="481"/>
    <cellStyle name="Valuta 5 2 4" xfId="157"/>
    <cellStyle name="Valuta 5 2 4 2" xfId="342"/>
    <cellStyle name="Valuta 5 2 4 3" xfId="526"/>
    <cellStyle name="Valuta 5 2 5" xfId="207"/>
    <cellStyle name="Valuta 5 2 6" xfId="391"/>
    <cellStyle name="Valuta 5 3" xfId="33"/>
    <cellStyle name="Valuta 5 3 2" xfId="78"/>
    <cellStyle name="Valuta 5 3 2 2" xfId="263"/>
    <cellStyle name="Valuta 5 3 2 3" xfId="447"/>
    <cellStyle name="Valuta 5 3 3" xfId="123"/>
    <cellStyle name="Valuta 5 3 3 2" xfId="308"/>
    <cellStyle name="Valuta 5 3 3 3" xfId="492"/>
    <cellStyle name="Valuta 5 3 4" xfId="168"/>
    <cellStyle name="Valuta 5 3 4 2" xfId="353"/>
    <cellStyle name="Valuta 5 3 4 3" xfId="537"/>
    <cellStyle name="Valuta 5 3 5" xfId="218"/>
    <cellStyle name="Valuta 5 3 6" xfId="402"/>
    <cellStyle name="Valuta 5 4" xfId="45"/>
    <cellStyle name="Valuta 5 4 2" xfId="90"/>
    <cellStyle name="Valuta 5 4 2 2" xfId="275"/>
    <cellStyle name="Valuta 5 4 2 3" xfId="459"/>
    <cellStyle name="Valuta 5 4 3" xfId="135"/>
    <cellStyle name="Valuta 5 4 3 2" xfId="320"/>
    <cellStyle name="Valuta 5 4 3 3" xfId="504"/>
    <cellStyle name="Valuta 5 4 4" xfId="180"/>
    <cellStyle name="Valuta 5 4 4 2" xfId="365"/>
    <cellStyle name="Valuta 5 4 4 3" xfId="549"/>
    <cellStyle name="Valuta 5 4 5" xfId="230"/>
    <cellStyle name="Valuta 5 4 6" xfId="414"/>
    <cellStyle name="Valuta 5 5" xfId="56"/>
    <cellStyle name="Valuta 5 5 2" xfId="241"/>
    <cellStyle name="Valuta 5 5 3" xfId="425"/>
    <cellStyle name="Valuta 5 6" xfId="101"/>
    <cellStyle name="Valuta 5 6 2" xfId="286"/>
    <cellStyle name="Valuta 5 6 3" xfId="470"/>
    <cellStyle name="Valuta 5 7" xfId="146"/>
    <cellStyle name="Valuta 5 7 2" xfId="331"/>
    <cellStyle name="Valuta 5 7 3" xfId="515"/>
    <cellStyle name="Valuta 5 8" xfId="196"/>
    <cellStyle name="Valuta 5 9" xfId="380"/>
    <cellStyle name="Valuta 6" xfId="16"/>
    <cellStyle name="Valuta 6 2" xfId="27"/>
    <cellStyle name="Valuta 6 2 2" xfId="72"/>
    <cellStyle name="Valuta 6 2 2 2" xfId="257"/>
    <cellStyle name="Valuta 6 2 2 3" xfId="441"/>
    <cellStyle name="Valuta 6 2 3" xfId="117"/>
    <cellStyle name="Valuta 6 2 3 2" xfId="302"/>
    <cellStyle name="Valuta 6 2 3 3" xfId="486"/>
    <cellStyle name="Valuta 6 2 4" xfId="162"/>
    <cellStyle name="Valuta 6 2 4 2" xfId="347"/>
    <cellStyle name="Valuta 6 2 4 3" xfId="531"/>
    <cellStyle name="Valuta 6 2 5" xfId="212"/>
    <cellStyle name="Valuta 6 2 6" xfId="396"/>
    <cellStyle name="Valuta 6 3" xfId="38"/>
    <cellStyle name="Valuta 6 3 2" xfId="83"/>
    <cellStyle name="Valuta 6 3 2 2" xfId="268"/>
    <cellStyle name="Valuta 6 3 2 3" xfId="452"/>
    <cellStyle name="Valuta 6 3 3" xfId="128"/>
    <cellStyle name="Valuta 6 3 3 2" xfId="313"/>
    <cellStyle name="Valuta 6 3 3 3" xfId="497"/>
    <cellStyle name="Valuta 6 3 4" xfId="173"/>
    <cellStyle name="Valuta 6 3 4 2" xfId="358"/>
    <cellStyle name="Valuta 6 3 4 3" xfId="542"/>
    <cellStyle name="Valuta 6 3 5" xfId="223"/>
    <cellStyle name="Valuta 6 3 6" xfId="407"/>
    <cellStyle name="Valuta 6 4" xfId="50"/>
    <cellStyle name="Valuta 6 4 2" xfId="95"/>
    <cellStyle name="Valuta 6 4 2 2" xfId="280"/>
    <cellStyle name="Valuta 6 4 2 3" xfId="464"/>
    <cellStyle name="Valuta 6 4 3" xfId="140"/>
    <cellStyle name="Valuta 6 4 3 2" xfId="325"/>
    <cellStyle name="Valuta 6 4 3 3" xfId="509"/>
    <cellStyle name="Valuta 6 4 4" xfId="185"/>
    <cellStyle name="Valuta 6 4 4 2" xfId="370"/>
    <cellStyle name="Valuta 6 4 4 3" xfId="554"/>
    <cellStyle name="Valuta 6 4 5" xfId="235"/>
    <cellStyle name="Valuta 6 4 6" xfId="419"/>
    <cellStyle name="Valuta 6 5" xfId="61"/>
    <cellStyle name="Valuta 6 5 2" xfId="246"/>
    <cellStyle name="Valuta 6 5 3" xfId="430"/>
    <cellStyle name="Valuta 6 6" xfId="106"/>
    <cellStyle name="Valuta 6 6 2" xfId="291"/>
    <cellStyle name="Valuta 6 6 3" xfId="475"/>
    <cellStyle name="Valuta 6 7" xfId="151"/>
    <cellStyle name="Valuta 6 7 2" xfId="336"/>
    <cellStyle name="Valuta 6 7 3" xfId="520"/>
    <cellStyle name="Valuta 6 8" xfId="201"/>
    <cellStyle name="Valuta 6 9" xfId="385"/>
    <cellStyle name="Valuta 7" xfId="17"/>
    <cellStyle name="Valuta 7 2" xfId="62"/>
    <cellStyle name="Valuta 7 2 2" xfId="247"/>
    <cellStyle name="Valuta 7 2 3" xfId="431"/>
    <cellStyle name="Valuta 7 3" xfId="107"/>
    <cellStyle name="Valuta 7 3 2" xfId="292"/>
    <cellStyle name="Valuta 7 3 3" xfId="476"/>
    <cellStyle name="Valuta 7 4" xfId="152"/>
    <cellStyle name="Valuta 7 4 2" xfId="337"/>
    <cellStyle name="Valuta 7 4 3" xfId="521"/>
    <cellStyle name="Valuta 7 5" xfId="202"/>
    <cellStyle name="Valuta 7 6" xfId="386"/>
    <cellStyle name="Valuta 8" xfId="28"/>
    <cellStyle name="Valuta 8 2" xfId="73"/>
    <cellStyle name="Valuta 8 2 2" xfId="258"/>
    <cellStyle name="Valuta 8 2 3" xfId="442"/>
    <cellStyle name="Valuta 8 3" xfId="118"/>
    <cellStyle name="Valuta 8 3 2" xfId="303"/>
    <cellStyle name="Valuta 8 3 3" xfId="487"/>
    <cellStyle name="Valuta 8 4" xfId="163"/>
    <cellStyle name="Valuta 8 4 2" xfId="348"/>
    <cellStyle name="Valuta 8 4 3" xfId="532"/>
    <cellStyle name="Valuta 8 5" xfId="213"/>
    <cellStyle name="Valuta 8 6" xfId="397"/>
    <cellStyle name="Valuta 9" xfId="39"/>
    <cellStyle name="Valuta 9 2" xfId="84"/>
    <cellStyle name="Valuta 9 2 2" xfId="269"/>
    <cellStyle name="Valuta 9 2 3" xfId="453"/>
    <cellStyle name="Valuta 9 3" xfId="129"/>
    <cellStyle name="Valuta 9 3 2" xfId="314"/>
    <cellStyle name="Valuta 9 3 3" xfId="498"/>
    <cellStyle name="Valuta 9 4" xfId="174"/>
    <cellStyle name="Valuta 9 4 2" xfId="359"/>
    <cellStyle name="Valuta 9 4 3" xfId="543"/>
    <cellStyle name="Valuta 9 5" xfId="224"/>
    <cellStyle name="Valuta 9 6" xfId="4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2E9CB8"/>
      </a:accent2>
      <a:accent3>
        <a:srgbClr val="E97132"/>
      </a:accent3>
      <a:accent4>
        <a:srgbClr val="196B24"/>
      </a:accent4>
      <a:accent5>
        <a:srgbClr val="4EA72E"/>
      </a:accent5>
      <a:accent6>
        <a:srgbClr val="C80724"/>
      </a:accent6>
      <a:hlink>
        <a:srgbClr val="518B9B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5"/>
  <sheetViews>
    <sheetView topLeftCell="A19" zoomScale="80" zoomScaleNormal="80" workbookViewId="0">
      <selection activeCell="G71" sqref="G71"/>
    </sheetView>
  </sheetViews>
  <sheetFormatPr defaultColWidth="8" defaultRowHeight="14.25"/>
  <cols>
    <col min="1" max="1" width="3" customWidth="1"/>
    <col min="2" max="2" width="34" customWidth="1"/>
    <col min="3" max="3" width="43.125" customWidth="1"/>
    <col min="4" max="4" width="41" customWidth="1"/>
    <col min="5" max="5" width="13.875" customWidth="1"/>
    <col min="6" max="6" width="12.5" customWidth="1"/>
    <col min="7" max="7" width="13.375" customWidth="1"/>
    <col min="8" max="8" width="53.375" customWidth="1"/>
  </cols>
  <sheetData>
    <row r="1" spans="2:11" ht="30" customHeight="1">
      <c r="B1" s="65" t="s">
        <v>4</v>
      </c>
    </row>
    <row r="2" spans="2:11" ht="25.5" customHeight="1">
      <c r="B2" s="65" t="s">
        <v>5</v>
      </c>
      <c r="E2" s="66"/>
      <c r="F2" s="66"/>
    </row>
    <row r="3" spans="2:11" ht="12.75" customHeight="1">
      <c r="B3" s="65"/>
      <c r="E3" s="66"/>
      <c r="F3" s="66"/>
    </row>
    <row r="4" spans="2:11" ht="32.25" customHeight="1">
      <c r="B4" s="290" t="s">
        <v>327</v>
      </c>
      <c r="C4" s="290"/>
      <c r="D4" s="290"/>
      <c r="E4" s="290"/>
      <c r="F4" s="290"/>
      <c r="G4" s="290"/>
      <c r="H4" s="290"/>
    </row>
    <row r="5" spans="2:11" ht="31.5" customHeight="1">
      <c r="B5" s="290" t="s">
        <v>278</v>
      </c>
      <c r="C5" s="290"/>
      <c r="D5" s="290"/>
      <c r="E5" s="290"/>
      <c r="F5" s="290"/>
      <c r="G5" s="290"/>
      <c r="H5" s="290"/>
    </row>
    <row r="6" spans="2:11" ht="26.25" customHeight="1">
      <c r="B6" s="291" t="s">
        <v>7</v>
      </c>
      <c r="C6" s="291"/>
      <c r="D6" s="291"/>
      <c r="E6" s="291"/>
      <c r="F6" s="291"/>
      <c r="G6" s="291"/>
      <c r="H6" s="291"/>
    </row>
    <row r="7" spans="2:11" ht="73.5" customHeight="1">
      <c r="B7" s="67" t="s">
        <v>8</v>
      </c>
      <c r="C7" s="292" t="s">
        <v>9</v>
      </c>
      <c r="D7" s="293"/>
      <c r="E7" s="68" t="s">
        <v>10</v>
      </c>
      <c r="F7" s="68" t="s">
        <v>70</v>
      </c>
      <c r="G7" s="68" t="s">
        <v>2</v>
      </c>
      <c r="H7" s="69" t="s">
        <v>12</v>
      </c>
    </row>
    <row r="8" spans="2:11" ht="36.75" customHeight="1">
      <c r="B8" s="294" t="s">
        <v>71</v>
      </c>
      <c r="C8" s="276" t="s">
        <v>279</v>
      </c>
      <c r="D8" s="277"/>
      <c r="E8" s="272">
        <v>297.14</v>
      </c>
      <c r="F8" s="138">
        <v>6.24</v>
      </c>
      <c r="G8" s="285">
        <v>3</v>
      </c>
      <c r="H8" s="69"/>
      <c r="K8" s="94"/>
    </row>
    <row r="9" spans="2:11" ht="36.75" customHeight="1">
      <c r="B9" s="294"/>
      <c r="C9" s="276" t="s">
        <v>280</v>
      </c>
      <c r="D9" s="277"/>
      <c r="E9" s="284"/>
      <c r="F9" s="138">
        <v>1.87</v>
      </c>
      <c r="G9" s="286"/>
      <c r="H9" s="69"/>
    </row>
    <row r="10" spans="2:11" ht="36.75" customHeight="1">
      <c r="B10" s="294"/>
      <c r="C10" s="276" t="s">
        <v>281</v>
      </c>
      <c r="D10" s="277"/>
      <c r="E10" s="272">
        <v>72.94</v>
      </c>
      <c r="F10" s="138">
        <v>6.24</v>
      </c>
      <c r="G10" s="285">
        <v>1</v>
      </c>
      <c r="H10" s="69"/>
    </row>
    <row r="11" spans="2:11" ht="36.75" customHeight="1">
      <c r="B11" s="294"/>
      <c r="C11" s="276" t="s">
        <v>282</v>
      </c>
      <c r="D11" s="277"/>
      <c r="E11" s="284"/>
      <c r="F11" s="138">
        <v>1.87</v>
      </c>
      <c r="G11" s="286"/>
      <c r="H11" s="69"/>
    </row>
    <row r="12" spans="2:11" ht="36.75" customHeight="1">
      <c r="B12" s="294"/>
      <c r="C12" s="276" t="s">
        <v>283</v>
      </c>
      <c r="D12" s="277"/>
      <c r="E12" s="272">
        <v>58.96</v>
      </c>
      <c r="F12" s="138">
        <v>6.24</v>
      </c>
      <c r="G12" s="285">
        <v>1</v>
      </c>
      <c r="H12" s="69"/>
    </row>
    <row r="13" spans="2:11" ht="36.75" customHeight="1">
      <c r="B13" s="294"/>
      <c r="C13" s="276" t="s">
        <v>284</v>
      </c>
      <c r="D13" s="277"/>
      <c r="E13" s="284"/>
      <c r="F13" s="138">
        <v>1.87</v>
      </c>
      <c r="G13" s="286"/>
      <c r="H13" s="69"/>
    </row>
    <row r="14" spans="2:11" ht="36.75" customHeight="1">
      <c r="B14" s="294"/>
      <c r="C14" s="276" t="s">
        <v>285</v>
      </c>
      <c r="D14" s="277"/>
      <c r="E14" s="272">
        <v>91.39</v>
      </c>
      <c r="F14" s="138">
        <v>6.24</v>
      </c>
      <c r="G14" s="285">
        <v>1</v>
      </c>
      <c r="H14" s="69"/>
    </row>
    <row r="15" spans="2:11" ht="36.75" customHeight="1">
      <c r="B15" s="294"/>
      <c r="C15" s="276" t="s">
        <v>286</v>
      </c>
      <c r="D15" s="277"/>
      <c r="E15" s="284"/>
      <c r="F15" s="138">
        <v>1.88</v>
      </c>
      <c r="G15" s="286"/>
      <c r="H15" s="69"/>
    </row>
    <row r="16" spans="2:11" ht="36.75" customHeight="1">
      <c r="B16" s="294"/>
      <c r="C16" s="276" t="s">
        <v>287</v>
      </c>
      <c r="D16" s="277"/>
      <c r="E16" s="272">
        <v>455.21</v>
      </c>
      <c r="F16" s="138">
        <v>6.24</v>
      </c>
      <c r="G16" s="285">
        <v>3</v>
      </c>
      <c r="H16" s="69"/>
    </row>
    <row r="17" spans="2:49" s="128" customFormat="1" ht="36.75" customHeight="1">
      <c r="B17" s="294"/>
      <c r="C17" s="276" t="s">
        <v>288</v>
      </c>
      <c r="D17" s="277"/>
      <c r="E17" s="284"/>
      <c r="F17" s="138">
        <v>1.88</v>
      </c>
      <c r="G17" s="286"/>
      <c r="H17" s="127"/>
      <c r="I17"/>
      <c r="J17"/>
      <c r="K17"/>
      <c r="L17" s="9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2:49" ht="36.75" customHeight="1">
      <c r="B18" s="294"/>
      <c r="C18" s="276" t="s">
        <v>289</v>
      </c>
      <c r="D18" s="277"/>
      <c r="E18" s="284"/>
      <c r="F18" s="138">
        <v>15.91</v>
      </c>
      <c r="G18" s="286"/>
      <c r="H18" s="69"/>
    </row>
    <row r="19" spans="2:49" ht="36.75" customHeight="1">
      <c r="B19" s="294"/>
      <c r="C19" s="276" t="s">
        <v>290</v>
      </c>
      <c r="D19" s="277"/>
      <c r="E19" s="273"/>
      <c r="F19" s="138">
        <v>7.95</v>
      </c>
      <c r="G19" s="281"/>
      <c r="H19" s="69"/>
    </row>
    <row r="20" spans="2:49" ht="36.75" customHeight="1">
      <c r="B20" s="294"/>
      <c r="C20" s="276" t="s">
        <v>291</v>
      </c>
      <c r="D20" s="277"/>
      <c r="E20" s="278">
        <v>343.08</v>
      </c>
      <c r="F20" s="138">
        <v>6.24</v>
      </c>
      <c r="G20" s="280">
        <v>2</v>
      </c>
      <c r="H20" s="69"/>
    </row>
    <row r="21" spans="2:49" s="128" customFormat="1" ht="36.75" customHeight="1">
      <c r="B21" s="294"/>
      <c r="C21" s="276" t="s">
        <v>292</v>
      </c>
      <c r="D21" s="277"/>
      <c r="E21" s="279"/>
      <c r="F21" s="138">
        <v>1.88</v>
      </c>
      <c r="G21" s="281"/>
      <c r="H21" s="127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2:49" s="128" customFormat="1" ht="36.75" customHeight="1">
      <c r="B22" s="294"/>
      <c r="C22" s="276" t="s">
        <v>293</v>
      </c>
      <c r="D22" s="277"/>
      <c r="E22" s="278">
        <v>622.36</v>
      </c>
      <c r="F22" s="138">
        <v>6.24</v>
      </c>
      <c r="G22" s="282">
        <v>1</v>
      </c>
      <c r="H22" s="127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2:49" s="128" customFormat="1" ht="36.75" customHeight="1">
      <c r="B23" s="294"/>
      <c r="C23" s="276" t="s">
        <v>294</v>
      </c>
      <c r="D23" s="277"/>
      <c r="E23" s="279"/>
      <c r="F23" s="138">
        <v>1.88</v>
      </c>
      <c r="G23" s="283"/>
      <c r="H23" s="127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2:49" ht="25.5" customHeight="1">
      <c r="B24" s="72" t="s">
        <v>37</v>
      </c>
      <c r="C24" s="14"/>
      <c r="D24" s="14"/>
      <c r="E24" s="139">
        <f>SUM(E8:E23)</f>
        <v>1941.08</v>
      </c>
      <c r="F24" s="139">
        <f>SUM(F8:F23)</f>
        <v>80.669999999999987</v>
      </c>
      <c r="G24" s="141">
        <f>SUM(G8:G23)</f>
        <v>12</v>
      </c>
      <c r="H24" s="73"/>
    </row>
    <row r="25" spans="2:49" ht="25.5" customHeight="1">
      <c r="B25" s="268" t="s">
        <v>113</v>
      </c>
      <c r="C25" s="268" t="s">
        <v>295</v>
      </c>
      <c r="D25" s="271" t="s">
        <v>296</v>
      </c>
      <c r="E25" s="275">
        <v>11.7</v>
      </c>
      <c r="F25" s="140">
        <v>5</v>
      </c>
      <c r="G25" s="274">
        <v>1</v>
      </c>
      <c r="H25" s="129" t="s">
        <v>297</v>
      </c>
    </row>
    <row r="26" spans="2:49" ht="25.5" customHeight="1">
      <c r="B26" s="269"/>
      <c r="C26" s="269"/>
      <c r="D26" s="271"/>
      <c r="E26" s="275"/>
      <c r="F26" s="140">
        <v>25</v>
      </c>
      <c r="G26" s="274"/>
      <c r="H26" s="129" t="s">
        <v>298</v>
      </c>
      <c r="I26" s="76"/>
      <c r="J26" s="76"/>
      <c r="K26" s="76"/>
    </row>
    <row r="27" spans="2:49" ht="25.5" customHeight="1">
      <c r="B27" s="269"/>
      <c r="C27" s="269"/>
      <c r="D27" s="271" t="s">
        <v>299</v>
      </c>
      <c r="E27" s="275">
        <v>0</v>
      </c>
      <c r="F27" s="140">
        <v>3.7</v>
      </c>
      <c r="G27" s="274">
        <v>0</v>
      </c>
      <c r="H27" s="129" t="s">
        <v>300</v>
      </c>
      <c r="I27" s="76"/>
      <c r="J27" s="76"/>
      <c r="K27" s="76"/>
    </row>
    <row r="28" spans="2:49" ht="25.5" customHeight="1">
      <c r="B28" s="269"/>
      <c r="C28" s="269"/>
      <c r="D28" s="271"/>
      <c r="E28" s="275"/>
      <c r="F28" s="140">
        <v>18.5</v>
      </c>
      <c r="G28" s="274"/>
      <c r="H28" s="129" t="s">
        <v>301</v>
      </c>
      <c r="I28" s="76"/>
      <c r="J28" s="76"/>
      <c r="K28" s="76"/>
    </row>
    <row r="29" spans="2:49" ht="25.5" customHeight="1">
      <c r="B29" s="269"/>
      <c r="C29" s="269"/>
      <c r="D29" s="271" t="s">
        <v>302</v>
      </c>
      <c r="E29" s="275">
        <v>0</v>
      </c>
      <c r="F29" s="140">
        <v>3.7</v>
      </c>
      <c r="G29" s="274">
        <v>0</v>
      </c>
      <c r="H29" s="129" t="s">
        <v>300</v>
      </c>
      <c r="I29" s="76"/>
      <c r="J29" s="76"/>
      <c r="K29" s="76"/>
    </row>
    <row r="30" spans="2:49" ht="25.5" customHeight="1">
      <c r="B30" s="269"/>
      <c r="C30" s="269"/>
      <c r="D30" s="271"/>
      <c r="E30" s="275"/>
      <c r="F30" s="140">
        <v>18.5</v>
      </c>
      <c r="G30" s="274"/>
      <c r="H30" s="129" t="s">
        <v>301</v>
      </c>
      <c r="I30" s="76"/>
      <c r="J30" s="76"/>
      <c r="K30" s="76"/>
    </row>
    <row r="31" spans="2:49" ht="25.5" customHeight="1">
      <c r="B31" s="269"/>
      <c r="C31" s="269"/>
      <c r="D31" s="271" t="s">
        <v>303</v>
      </c>
      <c r="E31" s="275">
        <v>0</v>
      </c>
      <c r="F31" s="140">
        <v>5</v>
      </c>
      <c r="G31" s="274">
        <v>0</v>
      </c>
      <c r="H31" s="129" t="s">
        <v>297</v>
      </c>
      <c r="I31" s="76"/>
      <c r="J31" s="76"/>
      <c r="K31" s="76"/>
    </row>
    <row r="32" spans="2:49" ht="25.5" customHeight="1">
      <c r="B32" s="269"/>
      <c r="C32" s="270"/>
      <c r="D32" s="271"/>
      <c r="E32" s="275"/>
      <c r="F32" s="140">
        <v>25</v>
      </c>
      <c r="G32" s="274"/>
      <c r="H32" s="129" t="s">
        <v>298</v>
      </c>
      <c r="I32" s="76"/>
      <c r="J32" s="76"/>
      <c r="K32" s="76"/>
    </row>
    <row r="33" spans="2:11" ht="25.5" customHeight="1">
      <c r="B33" s="269"/>
      <c r="C33" s="268" t="s">
        <v>304</v>
      </c>
      <c r="D33" s="271" t="s">
        <v>305</v>
      </c>
      <c r="E33" s="272">
        <v>0</v>
      </c>
      <c r="F33" s="140">
        <v>5</v>
      </c>
      <c r="G33" s="259">
        <v>0</v>
      </c>
      <c r="H33" s="129" t="s">
        <v>297</v>
      </c>
      <c r="I33" s="76"/>
      <c r="J33" s="76"/>
      <c r="K33" s="76"/>
    </row>
    <row r="34" spans="2:11" ht="25.5" customHeight="1">
      <c r="B34" s="269"/>
      <c r="C34" s="269"/>
      <c r="D34" s="271"/>
      <c r="E34" s="273"/>
      <c r="F34" s="140">
        <v>25</v>
      </c>
      <c r="G34" s="260"/>
      <c r="H34" s="129" t="s">
        <v>298</v>
      </c>
      <c r="I34" s="76"/>
      <c r="J34" s="76"/>
      <c r="K34" s="76"/>
    </row>
    <row r="35" spans="2:11" ht="25.5" customHeight="1">
      <c r="B35" s="269"/>
      <c r="C35" s="269"/>
      <c r="D35" s="271" t="s">
        <v>306</v>
      </c>
      <c r="E35" s="272">
        <v>0</v>
      </c>
      <c r="F35" s="140">
        <v>3.7</v>
      </c>
      <c r="G35" s="259">
        <v>0</v>
      </c>
      <c r="H35" s="129" t="s">
        <v>300</v>
      </c>
      <c r="I35" s="76"/>
      <c r="J35" s="76"/>
      <c r="K35" s="76"/>
    </row>
    <row r="36" spans="2:11" ht="25.5" customHeight="1">
      <c r="B36" s="269"/>
      <c r="C36" s="270"/>
      <c r="D36" s="271"/>
      <c r="E36" s="273"/>
      <c r="F36" s="140">
        <v>18.5</v>
      </c>
      <c r="G36" s="260"/>
      <c r="H36" s="129" t="s">
        <v>301</v>
      </c>
      <c r="I36" s="76"/>
      <c r="J36" s="76"/>
      <c r="K36" s="76"/>
    </row>
    <row r="37" spans="2:11" ht="25.5" customHeight="1">
      <c r="B37" s="269"/>
      <c r="C37" s="268" t="s">
        <v>307</v>
      </c>
      <c r="D37" s="271" t="s">
        <v>308</v>
      </c>
      <c r="E37" s="272">
        <v>0</v>
      </c>
      <c r="F37" s="140">
        <v>3.7</v>
      </c>
      <c r="G37" s="259">
        <v>0</v>
      </c>
      <c r="H37" s="129" t="s">
        <v>300</v>
      </c>
      <c r="I37" s="76"/>
      <c r="J37" s="76"/>
      <c r="K37" s="76"/>
    </row>
    <row r="38" spans="2:11" ht="25.5" customHeight="1">
      <c r="B38" s="269"/>
      <c r="C38" s="269"/>
      <c r="D38" s="271"/>
      <c r="E38" s="273"/>
      <c r="F38" s="140">
        <v>18.5</v>
      </c>
      <c r="G38" s="260"/>
      <c r="H38" s="129" t="s">
        <v>301</v>
      </c>
      <c r="I38" s="76"/>
      <c r="J38" s="76"/>
      <c r="K38" s="76"/>
    </row>
    <row r="39" spans="2:11" ht="25.5" customHeight="1">
      <c r="B39" s="269"/>
      <c r="C39" s="269"/>
      <c r="D39" s="271" t="s">
        <v>309</v>
      </c>
      <c r="E39" s="272">
        <v>0</v>
      </c>
      <c r="F39" s="140">
        <v>3.7</v>
      </c>
      <c r="G39" s="259">
        <v>0</v>
      </c>
      <c r="H39" s="129" t="s">
        <v>300</v>
      </c>
      <c r="I39" s="76"/>
      <c r="J39" s="76"/>
      <c r="K39" s="76"/>
    </row>
    <row r="40" spans="2:11" ht="25.5" customHeight="1">
      <c r="B40" s="269"/>
      <c r="C40" s="269"/>
      <c r="D40" s="271"/>
      <c r="E40" s="273"/>
      <c r="F40" s="140">
        <v>18.5</v>
      </c>
      <c r="G40" s="260"/>
      <c r="H40" s="129" t="s">
        <v>301</v>
      </c>
      <c r="I40" s="76"/>
      <c r="J40" s="76"/>
      <c r="K40" s="76"/>
    </row>
    <row r="41" spans="2:11" ht="25.5" customHeight="1">
      <c r="B41" s="269"/>
      <c r="C41" s="269"/>
      <c r="D41" s="271" t="s">
        <v>305</v>
      </c>
      <c r="E41" s="272">
        <v>0</v>
      </c>
      <c r="F41" s="140">
        <v>6.2</v>
      </c>
      <c r="G41" s="259">
        <v>0</v>
      </c>
      <c r="H41" s="129" t="s">
        <v>310</v>
      </c>
      <c r="I41" s="76"/>
      <c r="J41" s="76"/>
      <c r="K41" s="76"/>
    </row>
    <row r="42" spans="2:11" ht="25.5" customHeight="1">
      <c r="B42" s="269"/>
      <c r="C42" s="270"/>
      <c r="D42" s="271"/>
      <c r="E42" s="273"/>
      <c r="F42" s="140">
        <v>37</v>
      </c>
      <c r="G42" s="260"/>
      <c r="H42" s="129" t="s">
        <v>311</v>
      </c>
      <c r="I42" s="76"/>
      <c r="J42" s="76"/>
      <c r="K42" s="76"/>
    </row>
    <row r="43" spans="2:11" ht="25.5" customHeight="1">
      <c r="B43" s="269"/>
      <c r="C43" s="268" t="s">
        <v>312</v>
      </c>
      <c r="D43" s="271" t="s">
        <v>313</v>
      </c>
      <c r="E43" s="272">
        <v>68.2</v>
      </c>
      <c r="F43" s="140">
        <v>3.7</v>
      </c>
      <c r="G43" s="259">
        <v>3</v>
      </c>
      <c r="H43" s="129" t="s">
        <v>300</v>
      </c>
      <c r="I43" s="76"/>
      <c r="J43" s="76"/>
      <c r="K43" s="76"/>
    </row>
    <row r="44" spans="2:11" ht="25.5" customHeight="1">
      <c r="B44" s="269"/>
      <c r="C44" s="269"/>
      <c r="D44" s="271"/>
      <c r="E44" s="273"/>
      <c r="F44" s="140">
        <v>18.5</v>
      </c>
      <c r="G44" s="260"/>
      <c r="H44" s="129" t="s">
        <v>301</v>
      </c>
      <c r="I44" s="76"/>
      <c r="J44" s="76"/>
      <c r="K44" s="76"/>
    </row>
    <row r="45" spans="2:11" ht="25.5" customHeight="1">
      <c r="B45" s="269"/>
      <c r="C45" s="269"/>
      <c r="D45" s="271" t="s">
        <v>314</v>
      </c>
      <c r="E45" s="272">
        <v>765.3</v>
      </c>
      <c r="F45" s="140">
        <v>6.2</v>
      </c>
      <c r="G45" s="259">
        <v>16</v>
      </c>
      <c r="H45" s="129" t="s">
        <v>310</v>
      </c>
      <c r="I45" s="76"/>
      <c r="J45" s="76"/>
      <c r="K45" s="76"/>
    </row>
    <row r="46" spans="2:11" ht="25.5" customHeight="1">
      <c r="B46" s="269"/>
      <c r="C46" s="269"/>
      <c r="D46" s="271"/>
      <c r="E46" s="273"/>
      <c r="F46" s="140">
        <v>37</v>
      </c>
      <c r="G46" s="260"/>
      <c r="H46" s="129" t="s">
        <v>311</v>
      </c>
      <c r="I46" s="76"/>
      <c r="J46" s="76"/>
      <c r="K46" s="76"/>
    </row>
    <row r="47" spans="2:11" ht="25.5" customHeight="1">
      <c r="B47" s="269"/>
      <c r="C47" s="269"/>
      <c r="D47" s="271" t="s">
        <v>315</v>
      </c>
      <c r="E47" s="272">
        <v>10.88</v>
      </c>
      <c r="F47" s="140">
        <v>3.7</v>
      </c>
      <c r="G47" s="259">
        <v>2</v>
      </c>
      <c r="H47" s="129" t="s">
        <v>300</v>
      </c>
      <c r="I47" s="76"/>
      <c r="J47" s="76"/>
      <c r="K47" s="76"/>
    </row>
    <row r="48" spans="2:11" ht="25.5" customHeight="1">
      <c r="B48" s="270"/>
      <c r="C48" s="270"/>
      <c r="D48" s="271"/>
      <c r="E48" s="273"/>
      <c r="F48" s="140">
        <v>18.5</v>
      </c>
      <c r="G48" s="260"/>
      <c r="H48" s="129" t="s">
        <v>301</v>
      </c>
      <c r="I48" s="76"/>
      <c r="J48" s="76"/>
      <c r="K48" s="76"/>
    </row>
    <row r="49" spans="1:11" ht="25.5" customHeight="1">
      <c r="B49" s="75" t="s">
        <v>37</v>
      </c>
      <c r="C49" s="75"/>
      <c r="D49" s="75"/>
      <c r="E49" s="139">
        <f>SUM(E25:E48)</f>
        <v>856.07999999999993</v>
      </c>
      <c r="F49" s="139">
        <f>SUM(F25:F48)</f>
        <v>331.79999999999995</v>
      </c>
      <c r="G49" s="141">
        <f>SUM(G25:G48)</f>
        <v>22</v>
      </c>
      <c r="H49" s="73"/>
      <c r="I49" s="76"/>
      <c r="J49" s="76"/>
      <c r="K49" s="76"/>
    </row>
    <row r="50" spans="1:11" ht="31.5" customHeight="1">
      <c r="B50" s="261" t="s">
        <v>48</v>
      </c>
      <c r="C50" s="262"/>
      <c r="D50" s="262"/>
      <c r="E50" s="262"/>
      <c r="F50" s="262"/>
      <c r="G50" s="262"/>
      <c r="H50" s="263"/>
    </row>
    <row r="51" spans="1:11" ht="53.25" customHeight="1">
      <c r="A51" s="8"/>
      <c r="B51" s="68" t="s">
        <v>8</v>
      </c>
      <c r="C51" s="68" t="s">
        <v>49</v>
      </c>
      <c r="D51" s="68"/>
      <c r="E51" s="68" t="s">
        <v>10</v>
      </c>
      <c r="F51" s="68" t="s">
        <v>117</v>
      </c>
      <c r="G51" s="68" t="s">
        <v>2</v>
      </c>
      <c r="H51" s="69" t="s">
        <v>51</v>
      </c>
    </row>
    <row r="52" spans="1:11" ht="45" customHeight="1">
      <c r="B52" s="287" t="s">
        <v>52</v>
      </c>
      <c r="C52" s="77" t="s">
        <v>316</v>
      </c>
      <c r="D52" s="77"/>
      <c r="E52" s="130">
        <v>17022.740000000002</v>
      </c>
      <c r="F52" s="130">
        <v>68091.02</v>
      </c>
      <c r="G52" s="131">
        <v>1</v>
      </c>
      <c r="H52" s="132" t="s">
        <v>317</v>
      </c>
    </row>
    <row r="53" spans="1:11" s="128" customFormat="1" ht="24.75" customHeight="1">
      <c r="B53" s="288"/>
      <c r="C53" s="133" t="s">
        <v>318</v>
      </c>
      <c r="D53" s="133"/>
      <c r="E53" s="130">
        <v>1442.61</v>
      </c>
      <c r="F53" s="130">
        <v>5770.53</v>
      </c>
      <c r="G53" s="180">
        <v>1</v>
      </c>
      <c r="H53" s="132" t="s">
        <v>317</v>
      </c>
    </row>
    <row r="54" spans="1:11" ht="28.5" customHeight="1">
      <c r="B54" s="289"/>
      <c r="C54" s="77" t="s">
        <v>319</v>
      </c>
      <c r="D54" s="77"/>
      <c r="E54" s="130">
        <v>8421.7000000000007</v>
      </c>
      <c r="F54" s="130">
        <v>16653.41</v>
      </c>
      <c r="G54" s="131">
        <v>1</v>
      </c>
      <c r="H54" s="132" t="s">
        <v>317</v>
      </c>
    </row>
    <row r="55" spans="1:11" ht="29.25" customHeight="1">
      <c r="B55" s="79" t="s">
        <v>37</v>
      </c>
      <c r="C55" s="80"/>
      <c r="D55" s="80"/>
      <c r="E55" s="134">
        <f>SUM(E52:E54)</f>
        <v>26887.050000000003</v>
      </c>
      <c r="F55" s="134">
        <f>SUM(F52:F54)</f>
        <v>90514.96</v>
      </c>
      <c r="G55" s="141">
        <f>SUM(G52:G54)</f>
        <v>3</v>
      </c>
      <c r="H55" s="132"/>
    </row>
    <row r="56" spans="1:11" ht="24" customHeight="1">
      <c r="B56" s="22" t="s">
        <v>57</v>
      </c>
      <c r="C56" s="77" t="s">
        <v>320</v>
      </c>
      <c r="D56" s="77"/>
      <c r="E56" s="130">
        <v>0</v>
      </c>
      <c r="F56" s="130">
        <v>1701.7</v>
      </c>
      <c r="G56" s="131">
        <v>1</v>
      </c>
      <c r="H56" s="132"/>
    </row>
    <row r="57" spans="1:11" ht="27" customHeight="1">
      <c r="B57" s="79" t="s">
        <v>37</v>
      </c>
      <c r="C57" s="80"/>
      <c r="D57" s="80"/>
      <c r="E57" s="135">
        <f>SUM(E56)</f>
        <v>0</v>
      </c>
      <c r="F57" s="135">
        <f>SUM(F56)</f>
        <v>1701.7</v>
      </c>
      <c r="G57" s="81">
        <f>SUM(G56)</f>
        <v>1</v>
      </c>
      <c r="H57" s="18"/>
    </row>
    <row r="58" spans="1:11" ht="27" customHeight="1">
      <c r="B58" s="22" t="s">
        <v>59</v>
      </c>
      <c r="C58" s="80"/>
      <c r="D58" s="80"/>
      <c r="E58" s="142">
        <v>0</v>
      </c>
      <c r="F58" s="142">
        <v>0</v>
      </c>
      <c r="G58" s="181">
        <v>0</v>
      </c>
      <c r="H58" s="18"/>
    </row>
    <row r="59" spans="1:11" ht="16.5" customHeight="1">
      <c r="B59" s="79" t="s">
        <v>37</v>
      </c>
      <c r="C59" s="80"/>
      <c r="D59" s="80"/>
      <c r="E59" s="135">
        <f>SUM(E58)</f>
        <v>0</v>
      </c>
      <c r="F59" s="135">
        <f>SUM(F58)</f>
        <v>0</v>
      </c>
      <c r="G59" s="177">
        <f>SUM(G58)</f>
        <v>0</v>
      </c>
      <c r="H59" s="18"/>
    </row>
    <row r="60" spans="1:11" ht="30.75" customHeight="1">
      <c r="B60" s="22" t="s">
        <v>61</v>
      </c>
      <c r="C60" s="85"/>
      <c r="D60" s="85"/>
      <c r="E60" s="136">
        <v>0</v>
      </c>
      <c r="F60" s="136">
        <v>0</v>
      </c>
      <c r="G60" s="78">
        <v>0</v>
      </c>
      <c r="H60" s="18"/>
    </row>
    <row r="61" spans="1:11" ht="30" customHeight="1">
      <c r="B61" s="79" t="s">
        <v>37</v>
      </c>
      <c r="C61" s="80"/>
      <c r="D61" s="80"/>
      <c r="E61" s="135">
        <f>SUM(E60)</f>
        <v>0</v>
      </c>
      <c r="F61" s="135">
        <f>SUM(F60)</f>
        <v>0</v>
      </c>
      <c r="G61" s="177">
        <f>SUM(G60)</f>
        <v>0</v>
      </c>
      <c r="H61" s="18"/>
    </row>
    <row r="62" spans="1:11" ht="17.25" customHeight="1">
      <c r="B62" s="264"/>
      <c r="C62" s="265"/>
      <c r="D62" s="265"/>
      <c r="E62" s="265"/>
      <c r="F62" s="265"/>
      <c r="G62" s="265"/>
      <c r="H62" s="266"/>
    </row>
    <row r="63" spans="1:11" ht="42.75" customHeight="1">
      <c r="B63" s="75" t="s">
        <v>187</v>
      </c>
      <c r="C63" s="80"/>
      <c r="D63" s="80"/>
      <c r="E63" s="179">
        <f>SUM(E24+E49+E55+E57+E59+E61)</f>
        <v>29684.210000000003</v>
      </c>
      <c r="F63" s="179">
        <f>SUM(F24+F49+F55+F57+F59+F61)</f>
        <v>92629.13</v>
      </c>
      <c r="G63" s="137">
        <f>SUM(G24+G49+G55+G57+G59+G61)</f>
        <v>38</v>
      </c>
      <c r="H63" s="18"/>
    </row>
    <row r="64" spans="1:11">
      <c r="B64" s="30"/>
      <c r="C64" s="31"/>
      <c r="D64" s="31"/>
      <c r="E64" s="31"/>
      <c r="F64" s="31"/>
      <c r="G64" s="31"/>
    </row>
    <row r="65" spans="2:7">
      <c r="B65" s="30"/>
      <c r="C65" s="31"/>
      <c r="D65" s="31"/>
      <c r="E65" s="31"/>
      <c r="F65" s="31"/>
      <c r="G65" s="31"/>
    </row>
    <row r="66" spans="2:7">
      <c r="B66" s="32" t="s">
        <v>325</v>
      </c>
    </row>
    <row r="67" spans="2:7">
      <c r="B67" s="32"/>
    </row>
    <row r="68" spans="2:7">
      <c r="B68" s="33" t="s">
        <v>324</v>
      </c>
    </row>
    <row r="69" spans="2:7">
      <c r="B69" s="33" t="s">
        <v>321</v>
      </c>
    </row>
    <row r="70" spans="2:7">
      <c r="B70" s="33" t="s">
        <v>322</v>
      </c>
    </row>
    <row r="71" spans="2:7">
      <c r="B71" s="34"/>
    </row>
    <row r="72" spans="2:7">
      <c r="B72" t="s">
        <v>125</v>
      </c>
    </row>
    <row r="73" spans="2:7">
      <c r="B73" s="267"/>
      <c r="C73" s="267"/>
      <c r="D73" s="267"/>
      <c r="E73" s="267"/>
    </row>
    <row r="74" spans="2:7">
      <c r="B74" t="s">
        <v>129</v>
      </c>
    </row>
    <row r="75" spans="2:7" ht="15.75" customHeight="1"/>
  </sheetData>
  <mergeCells count="80">
    <mergeCell ref="B52:B54"/>
    <mergeCell ref="B4:H4"/>
    <mergeCell ref="B5:H5"/>
    <mergeCell ref="B6:H6"/>
    <mergeCell ref="C7:D7"/>
    <mergeCell ref="B8:B23"/>
    <mergeCell ref="C8:D8"/>
    <mergeCell ref="E8:E9"/>
    <mergeCell ref="G8:G9"/>
    <mergeCell ref="C9:D9"/>
    <mergeCell ref="C10:D10"/>
    <mergeCell ref="E10:E11"/>
    <mergeCell ref="G10:G11"/>
    <mergeCell ref="C11:D11"/>
    <mergeCell ref="C12:D12"/>
    <mergeCell ref="E12:E13"/>
    <mergeCell ref="G12:G13"/>
    <mergeCell ref="C13:D13"/>
    <mergeCell ref="C14:D14"/>
    <mergeCell ref="E14:E15"/>
    <mergeCell ref="G14:G15"/>
    <mergeCell ref="C15:D15"/>
    <mergeCell ref="C16:D16"/>
    <mergeCell ref="E16:E19"/>
    <mergeCell ref="G16:G19"/>
    <mergeCell ref="C17:D17"/>
    <mergeCell ref="C18:D18"/>
    <mergeCell ref="C19:D19"/>
    <mergeCell ref="D29:D30"/>
    <mergeCell ref="E29:E30"/>
    <mergeCell ref="C20:D20"/>
    <mergeCell ref="E20:E21"/>
    <mergeCell ref="G20:G21"/>
    <mergeCell ref="C21:D21"/>
    <mergeCell ref="C22:D22"/>
    <mergeCell ref="E22:E23"/>
    <mergeCell ref="G22:G23"/>
    <mergeCell ref="C23:D23"/>
    <mergeCell ref="G29:G30"/>
    <mergeCell ref="D31:D32"/>
    <mergeCell ref="E31:E32"/>
    <mergeCell ref="G31:G32"/>
    <mergeCell ref="C33:C36"/>
    <mergeCell ref="D33:D34"/>
    <mergeCell ref="E33:E34"/>
    <mergeCell ref="G33:G34"/>
    <mergeCell ref="D35:D36"/>
    <mergeCell ref="E35:E36"/>
    <mergeCell ref="C25:C32"/>
    <mergeCell ref="D25:D26"/>
    <mergeCell ref="E25:E26"/>
    <mergeCell ref="G25:G26"/>
    <mergeCell ref="D27:D28"/>
    <mergeCell ref="E27:E28"/>
    <mergeCell ref="G35:G36"/>
    <mergeCell ref="C37:C42"/>
    <mergeCell ref="D37:D38"/>
    <mergeCell ref="E37:E38"/>
    <mergeCell ref="G37:G38"/>
    <mergeCell ref="D39:D40"/>
    <mergeCell ref="E39:E40"/>
    <mergeCell ref="G39:G40"/>
    <mergeCell ref="D41:D42"/>
    <mergeCell ref="E41:E42"/>
    <mergeCell ref="G47:G48"/>
    <mergeCell ref="B50:H50"/>
    <mergeCell ref="B62:H62"/>
    <mergeCell ref="B73:E73"/>
    <mergeCell ref="G41:G42"/>
    <mergeCell ref="C43:C48"/>
    <mergeCell ref="D43:D44"/>
    <mergeCell ref="E43:E44"/>
    <mergeCell ref="G43:G44"/>
    <mergeCell ref="D45:D46"/>
    <mergeCell ref="E45:E46"/>
    <mergeCell ref="G45:G46"/>
    <mergeCell ref="D47:D48"/>
    <mergeCell ref="E47:E48"/>
    <mergeCell ref="B25:B48"/>
    <mergeCell ref="G27:G2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"/>
  <sheetViews>
    <sheetView tabSelected="1" workbookViewId="0">
      <selection activeCell="F7" sqref="F7"/>
    </sheetView>
  </sheetViews>
  <sheetFormatPr defaultColWidth="10.125" defaultRowHeight="14.25"/>
  <cols>
    <col min="1" max="1" width="61.125" customWidth="1"/>
    <col min="2" max="2" width="33.5" customWidth="1"/>
    <col min="3" max="3" width="32.625" customWidth="1"/>
    <col min="4" max="4" width="50.5" customWidth="1"/>
    <col min="6" max="6" width="63.75" customWidth="1"/>
  </cols>
  <sheetData>
    <row r="3" spans="1:6" ht="31.5">
      <c r="B3" s="1" t="s">
        <v>0</v>
      </c>
      <c r="C3" s="2" t="s">
        <v>1</v>
      </c>
      <c r="D3" s="2" t="s">
        <v>2</v>
      </c>
    </row>
    <row r="4" spans="1:6" ht="36.75">
      <c r="A4" s="3" t="s">
        <v>3</v>
      </c>
      <c r="B4" s="4">
        <v>255985.44</v>
      </c>
      <c r="C4" s="4">
        <v>373530.99</v>
      </c>
      <c r="D4" s="5">
        <v>1906</v>
      </c>
      <c r="E4" s="6"/>
      <c r="F4" s="7"/>
    </row>
    <row r="5" spans="1:6">
      <c r="D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66" zoomScale="90" zoomScaleNormal="90" workbookViewId="0">
      <selection activeCell="G65" sqref="G65"/>
    </sheetView>
  </sheetViews>
  <sheetFormatPr defaultColWidth="9.125" defaultRowHeight="14.25"/>
  <cols>
    <col min="1" max="1" width="3.5" customWidth="1"/>
    <col min="2" max="2" width="45.125" customWidth="1"/>
    <col min="3" max="3" width="31.125" customWidth="1"/>
    <col min="4" max="4" width="16.625" customWidth="1"/>
    <col min="5" max="5" width="22.125" customWidth="1"/>
    <col min="6" max="6" width="15.375" customWidth="1"/>
    <col min="7" max="7" width="34.5" customWidth="1"/>
    <col min="9" max="9" width="24.5" customWidth="1"/>
  </cols>
  <sheetData>
    <row r="1" spans="2:7" ht="30" customHeight="1">
      <c r="B1" s="42" t="s">
        <v>4</v>
      </c>
    </row>
    <row r="2" spans="2:7" ht="25.5" customHeight="1">
      <c r="B2" s="42" t="s">
        <v>5</v>
      </c>
      <c r="D2" s="10"/>
      <c r="E2" s="10"/>
    </row>
    <row r="3" spans="2:7" ht="12.75" customHeight="1">
      <c r="B3" s="42"/>
      <c r="D3" s="10"/>
      <c r="E3" s="10"/>
    </row>
    <row r="4" spans="2:7" ht="32.25" customHeight="1">
      <c r="B4" s="296" t="s">
        <v>68</v>
      </c>
      <c r="C4" s="296"/>
      <c r="D4" s="296"/>
      <c r="E4" s="296"/>
      <c r="F4" s="296"/>
      <c r="G4" s="296"/>
    </row>
    <row r="5" spans="2:7" ht="31.5" customHeight="1">
      <c r="B5" s="296" t="s">
        <v>69</v>
      </c>
      <c r="C5" s="296"/>
      <c r="D5" s="296"/>
      <c r="E5" s="296"/>
      <c r="F5" s="296"/>
      <c r="G5" s="296"/>
    </row>
    <row r="6" spans="2:7" ht="26.25" customHeight="1">
      <c r="B6" s="297" t="s">
        <v>7</v>
      </c>
      <c r="C6" s="297"/>
      <c r="D6" s="297"/>
      <c r="E6" s="297"/>
      <c r="F6" s="297"/>
      <c r="G6" s="297"/>
    </row>
    <row r="7" spans="2:7" ht="55.5" customHeight="1">
      <c r="B7" s="43" t="s">
        <v>8</v>
      </c>
      <c r="C7" s="44" t="s">
        <v>9</v>
      </c>
      <c r="D7" s="44" t="s">
        <v>10</v>
      </c>
      <c r="E7" s="44" t="s">
        <v>70</v>
      </c>
      <c r="F7" s="44" t="s">
        <v>2</v>
      </c>
      <c r="G7" s="45" t="s">
        <v>12</v>
      </c>
    </row>
    <row r="8" spans="2:7" ht="55.5" customHeight="1">
      <c r="B8" s="298" t="s">
        <v>71</v>
      </c>
      <c r="C8" s="14" t="s">
        <v>72</v>
      </c>
      <c r="D8" s="35">
        <v>0</v>
      </c>
      <c r="E8" s="36">
        <v>3.75</v>
      </c>
      <c r="F8" s="56">
        <v>5</v>
      </c>
      <c r="G8" s="45"/>
    </row>
    <row r="9" spans="2:7" ht="55.5" customHeight="1">
      <c r="B9" s="298"/>
      <c r="C9" s="14" t="s">
        <v>72</v>
      </c>
      <c r="D9" s="35">
        <v>0</v>
      </c>
      <c r="E9" s="36">
        <v>12.5</v>
      </c>
      <c r="F9" s="56">
        <v>1</v>
      </c>
      <c r="G9" s="45"/>
    </row>
    <row r="10" spans="2:7" ht="55.5" customHeight="1">
      <c r="B10" s="298"/>
      <c r="C10" s="14" t="s">
        <v>73</v>
      </c>
      <c r="D10" s="35">
        <v>141.75</v>
      </c>
      <c r="E10" s="36">
        <v>3.75</v>
      </c>
      <c r="F10" s="56">
        <v>2</v>
      </c>
      <c r="G10" s="45"/>
    </row>
    <row r="11" spans="2:7" ht="55.5" customHeight="1">
      <c r="B11" s="298"/>
      <c r="C11" s="14" t="s">
        <v>74</v>
      </c>
      <c r="D11" s="35">
        <v>139.5</v>
      </c>
      <c r="E11" s="36">
        <v>3.75</v>
      </c>
      <c r="F11" s="56">
        <v>2</v>
      </c>
      <c r="G11" s="45"/>
    </row>
    <row r="12" spans="2:7" ht="55.5" customHeight="1">
      <c r="B12" s="298"/>
      <c r="C12" s="14" t="s">
        <v>75</v>
      </c>
      <c r="D12" s="35">
        <v>118.13</v>
      </c>
      <c r="E12" s="36">
        <v>3.75</v>
      </c>
      <c r="F12" s="56">
        <v>5</v>
      </c>
      <c r="G12" s="45"/>
    </row>
    <row r="13" spans="2:7" ht="55.5" customHeight="1">
      <c r="B13" s="298"/>
      <c r="C13" s="14" t="s">
        <v>76</v>
      </c>
      <c r="D13" s="35">
        <v>0</v>
      </c>
      <c r="E13" s="36">
        <v>3.75</v>
      </c>
      <c r="F13" s="56">
        <v>1</v>
      </c>
      <c r="G13" s="45"/>
    </row>
    <row r="14" spans="2:7" ht="55.5" customHeight="1">
      <c r="B14" s="298"/>
      <c r="C14" s="14" t="s">
        <v>77</v>
      </c>
      <c r="D14" s="35">
        <v>0</v>
      </c>
      <c r="E14" s="36">
        <v>2.7</v>
      </c>
      <c r="F14" s="56">
        <v>1</v>
      </c>
      <c r="G14" s="45"/>
    </row>
    <row r="15" spans="2:7" ht="55.5" customHeight="1">
      <c r="B15" s="298"/>
      <c r="C15" s="14" t="s">
        <v>78</v>
      </c>
      <c r="D15" s="35">
        <v>0</v>
      </c>
      <c r="E15" s="36">
        <v>2.7</v>
      </c>
      <c r="F15" s="56">
        <v>1</v>
      </c>
      <c r="G15" s="45"/>
    </row>
    <row r="16" spans="2:7" ht="55.5" customHeight="1">
      <c r="B16" s="298"/>
      <c r="C16" s="14" t="s">
        <v>79</v>
      </c>
      <c r="D16" s="35">
        <v>0</v>
      </c>
      <c r="E16" s="36">
        <v>2.7</v>
      </c>
      <c r="F16" s="56">
        <v>1</v>
      </c>
      <c r="G16" s="45"/>
    </row>
    <row r="17" spans="2:7" ht="55.5" customHeight="1">
      <c r="B17" s="298"/>
      <c r="C17" s="14" t="s">
        <v>80</v>
      </c>
      <c r="D17" s="35">
        <v>0</v>
      </c>
      <c r="E17" s="36">
        <v>2.7</v>
      </c>
      <c r="F17" s="56">
        <v>0</v>
      </c>
      <c r="G17" s="339" t="s">
        <v>544</v>
      </c>
    </row>
    <row r="18" spans="2:7" ht="55.5" customHeight="1">
      <c r="B18" s="298"/>
      <c r="C18" s="14" t="s">
        <v>81</v>
      </c>
      <c r="D18" s="35">
        <v>579.96</v>
      </c>
      <c r="E18" s="36">
        <v>2.7</v>
      </c>
      <c r="F18" s="56">
        <v>9</v>
      </c>
      <c r="G18" s="45"/>
    </row>
    <row r="19" spans="2:7" ht="55.5" customHeight="1">
      <c r="B19" s="298"/>
      <c r="C19" s="14" t="s">
        <v>82</v>
      </c>
      <c r="D19" s="35">
        <v>3254.58</v>
      </c>
      <c r="E19" s="36">
        <v>2.7</v>
      </c>
      <c r="F19" s="56">
        <v>2</v>
      </c>
      <c r="G19" s="45"/>
    </row>
    <row r="20" spans="2:7" ht="55.5" customHeight="1">
      <c r="B20" s="298"/>
      <c r="C20" s="14" t="s">
        <v>83</v>
      </c>
      <c r="D20" s="35">
        <v>0</v>
      </c>
      <c r="E20" s="36">
        <v>3.75</v>
      </c>
      <c r="F20" s="56">
        <v>2</v>
      </c>
      <c r="G20" s="45"/>
    </row>
    <row r="21" spans="2:7" ht="55.5" customHeight="1">
      <c r="B21" s="298"/>
      <c r="C21" s="14" t="s">
        <v>84</v>
      </c>
      <c r="D21" s="35">
        <v>0</v>
      </c>
      <c r="E21" s="36">
        <v>2.7</v>
      </c>
      <c r="F21" s="56">
        <v>0</v>
      </c>
      <c r="G21" s="339" t="s">
        <v>544</v>
      </c>
    </row>
    <row r="22" spans="2:7" ht="55.5" customHeight="1">
      <c r="B22" s="298"/>
      <c r="C22" s="14" t="s">
        <v>85</v>
      </c>
      <c r="D22" s="35">
        <v>0</v>
      </c>
      <c r="E22" s="36">
        <v>4.2</v>
      </c>
      <c r="F22" s="56">
        <v>0</v>
      </c>
      <c r="G22" s="339" t="s">
        <v>544</v>
      </c>
    </row>
    <row r="23" spans="2:7" ht="55.5" customHeight="1">
      <c r="B23" s="298"/>
      <c r="C23" s="14" t="s">
        <v>86</v>
      </c>
      <c r="D23" s="35">
        <v>0</v>
      </c>
      <c r="E23" s="36">
        <v>4.2</v>
      </c>
      <c r="F23" s="56">
        <v>2</v>
      </c>
      <c r="G23" s="45"/>
    </row>
    <row r="24" spans="2:7" ht="55.5" customHeight="1">
      <c r="B24" s="298"/>
      <c r="C24" s="14" t="s">
        <v>87</v>
      </c>
      <c r="D24" s="35">
        <v>0</v>
      </c>
      <c r="E24" s="36">
        <v>2.7</v>
      </c>
      <c r="F24" s="56">
        <v>0</v>
      </c>
      <c r="G24" s="339" t="s">
        <v>544</v>
      </c>
    </row>
    <row r="25" spans="2:7" ht="55.5" customHeight="1">
      <c r="B25" s="298"/>
      <c r="C25" s="14" t="s">
        <v>88</v>
      </c>
      <c r="D25" s="35">
        <v>0</v>
      </c>
      <c r="E25" s="36">
        <v>3.75</v>
      </c>
      <c r="F25" s="56">
        <v>3</v>
      </c>
      <c r="G25" s="45"/>
    </row>
    <row r="26" spans="2:7" ht="55.5" customHeight="1">
      <c r="B26" s="298"/>
      <c r="C26" s="14" t="s">
        <v>89</v>
      </c>
      <c r="D26" s="35">
        <v>0</v>
      </c>
      <c r="E26" s="36">
        <v>3.75</v>
      </c>
      <c r="F26" s="56">
        <v>0</v>
      </c>
      <c r="G26" s="339" t="s">
        <v>544</v>
      </c>
    </row>
    <row r="27" spans="2:7" ht="55.5" customHeight="1">
      <c r="B27" s="298"/>
      <c r="C27" s="14" t="s">
        <v>90</v>
      </c>
      <c r="D27" s="35">
        <v>0</v>
      </c>
      <c r="E27" s="36">
        <v>4.2</v>
      </c>
      <c r="F27" s="56">
        <v>0</v>
      </c>
      <c r="G27" s="339" t="s">
        <v>544</v>
      </c>
    </row>
    <row r="28" spans="2:7" ht="55.5" customHeight="1">
      <c r="B28" s="298"/>
      <c r="C28" s="14" t="s">
        <v>91</v>
      </c>
      <c r="D28" s="35">
        <v>0</v>
      </c>
      <c r="E28" s="36">
        <v>4.2</v>
      </c>
      <c r="F28" s="56">
        <v>1</v>
      </c>
      <c r="G28" s="45"/>
    </row>
    <row r="29" spans="2:7" ht="55.5" customHeight="1">
      <c r="B29" s="298"/>
      <c r="C29" s="14" t="s">
        <v>92</v>
      </c>
      <c r="D29" s="35">
        <v>0</v>
      </c>
      <c r="E29" s="36">
        <v>3.75</v>
      </c>
      <c r="F29" s="56">
        <v>0</v>
      </c>
      <c r="G29" s="339" t="s">
        <v>544</v>
      </c>
    </row>
    <row r="30" spans="2:7" ht="55.5" customHeight="1">
      <c r="B30" s="298"/>
      <c r="C30" s="14" t="s">
        <v>93</v>
      </c>
      <c r="D30" s="35">
        <v>0</v>
      </c>
      <c r="E30" s="36">
        <v>2.7</v>
      </c>
      <c r="F30" s="56">
        <v>0</v>
      </c>
      <c r="G30" s="339" t="s">
        <v>544</v>
      </c>
    </row>
    <row r="31" spans="2:7" ht="55.5" customHeight="1">
      <c r="B31" s="298"/>
      <c r="C31" s="14" t="s">
        <v>94</v>
      </c>
      <c r="D31" s="35">
        <v>0</v>
      </c>
      <c r="E31" s="36">
        <v>2.7</v>
      </c>
      <c r="F31" s="56">
        <v>1</v>
      </c>
      <c r="G31" s="45"/>
    </row>
    <row r="32" spans="2:7" ht="55.5" customHeight="1">
      <c r="B32" s="298"/>
      <c r="C32" s="14" t="s">
        <v>95</v>
      </c>
      <c r="D32" s="35">
        <v>0</v>
      </c>
      <c r="E32" s="36">
        <v>3.75</v>
      </c>
      <c r="F32" s="56">
        <v>5</v>
      </c>
      <c r="G32" s="45"/>
    </row>
    <row r="33" spans="2:7" ht="55.5" customHeight="1">
      <c r="B33" s="298"/>
      <c r="C33" s="14" t="s">
        <v>96</v>
      </c>
      <c r="D33" s="35">
        <v>0</v>
      </c>
      <c r="E33" s="36">
        <v>4.2</v>
      </c>
      <c r="F33" s="56">
        <v>9</v>
      </c>
      <c r="G33" s="45"/>
    </row>
    <row r="34" spans="2:7" ht="55.5" customHeight="1">
      <c r="B34" s="298"/>
      <c r="C34" s="14" t="s">
        <v>97</v>
      </c>
      <c r="D34" s="35">
        <v>0</v>
      </c>
      <c r="E34" s="36">
        <v>3.75</v>
      </c>
      <c r="F34" s="56">
        <v>2</v>
      </c>
      <c r="G34" s="45"/>
    </row>
    <row r="35" spans="2:7" ht="55.5" customHeight="1">
      <c r="B35" s="298"/>
      <c r="C35" s="14" t="s">
        <v>98</v>
      </c>
      <c r="D35" s="35">
        <v>0</v>
      </c>
      <c r="E35" s="36">
        <v>2.7</v>
      </c>
      <c r="F35" s="56">
        <v>0</v>
      </c>
      <c r="G35" s="339" t="s">
        <v>544</v>
      </c>
    </row>
    <row r="36" spans="2:7" ht="55.5" customHeight="1">
      <c r="B36" s="298"/>
      <c r="C36" s="14" t="s">
        <v>99</v>
      </c>
      <c r="D36" s="35">
        <v>0</v>
      </c>
      <c r="E36" s="36">
        <v>3.75</v>
      </c>
      <c r="F36" s="56">
        <v>5</v>
      </c>
      <c r="G36" s="339"/>
    </row>
    <row r="37" spans="2:7" ht="55.5" customHeight="1">
      <c r="B37" s="298"/>
      <c r="C37" s="14" t="s">
        <v>100</v>
      </c>
      <c r="D37" s="35">
        <v>0</v>
      </c>
      <c r="E37" s="36">
        <v>2.7</v>
      </c>
      <c r="F37" s="56">
        <v>0</v>
      </c>
      <c r="G37" s="339" t="s">
        <v>544</v>
      </c>
    </row>
    <row r="38" spans="2:7" ht="55.5" customHeight="1">
      <c r="B38" s="298"/>
      <c r="C38" s="14" t="s">
        <v>101</v>
      </c>
      <c r="D38" s="35">
        <v>0</v>
      </c>
      <c r="E38" s="36">
        <v>2.7</v>
      </c>
      <c r="F38" s="56">
        <v>0</v>
      </c>
      <c r="G38" s="339" t="s">
        <v>544</v>
      </c>
    </row>
    <row r="39" spans="2:7" ht="55.5" customHeight="1">
      <c r="B39" s="298"/>
      <c r="C39" s="14" t="s">
        <v>102</v>
      </c>
      <c r="D39" s="35">
        <v>0</v>
      </c>
      <c r="E39" s="36">
        <v>3.75</v>
      </c>
      <c r="F39" s="56">
        <v>5</v>
      </c>
      <c r="G39" s="45"/>
    </row>
    <row r="40" spans="2:7" ht="55.5" customHeight="1">
      <c r="B40" s="298"/>
      <c r="C40" s="14" t="s">
        <v>103</v>
      </c>
      <c r="D40" s="35">
        <v>1723.68</v>
      </c>
      <c r="E40" s="36">
        <v>4.2</v>
      </c>
      <c r="F40" s="56">
        <v>4</v>
      </c>
      <c r="G40" s="45"/>
    </row>
    <row r="41" spans="2:7" ht="55.5" customHeight="1">
      <c r="B41" s="298"/>
      <c r="C41" s="14" t="s">
        <v>104</v>
      </c>
      <c r="D41" s="35">
        <v>0</v>
      </c>
      <c r="E41" s="36">
        <v>4.2</v>
      </c>
      <c r="F41" s="56">
        <v>7</v>
      </c>
      <c r="G41" s="45"/>
    </row>
    <row r="42" spans="2:7" ht="55.5" customHeight="1">
      <c r="B42" s="298"/>
      <c r="C42" s="14" t="s">
        <v>105</v>
      </c>
      <c r="D42" s="35">
        <v>166.32</v>
      </c>
      <c r="E42" s="36">
        <v>4.2</v>
      </c>
      <c r="F42" s="56">
        <v>6</v>
      </c>
      <c r="G42" s="45"/>
    </row>
    <row r="43" spans="2:7" ht="55.5" customHeight="1">
      <c r="B43" s="298"/>
      <c r="C43" s="14" t="s">
        <v>106</v>
      </c>
      <c r="D43" s="35">
        <v>0</v>
      </c>
      <c r="E43" s="36">
        <v>3.75</v>
      </c>
      <c r="F43" s="56">
        <v>4</v>
      </c>
      <c r="G43" s="45"/>
    </row>
    <row r="44" spans="2:7" ht="55.5" customHeight="1">
      <c r="B44" s="298"/>
      <c r="C44" s="14" t="s">
        <v>107</v>
      </c>
      <c r="D44" s="35">
        <v>796.5</v>
      </c>
      <c r="E44" s="36">
        <v>3.75</v>
      </c>
      <c r="F44" s="56">
        <v>5</v>
      </c>
      <c r="G44" s="45"/>
    </row>
    <row r="45" spans="2:7" ht="55.5" customHeight="1">
      <c r="B45" s="298"/>
      <c r="C45" s="14" t="s">
        <v>108</v>
      </c>
      <c r="D45" s="35">
        <v>0</v>
      </c>
      <c r="E45" s="36">
        <v>2.7</v>
      </c>
      <c r="F45" s="56">
        <v>4</v>
      </c>
      <c r="G45" s="45"/>
    </row>
    <row r="46" spans="2:7" ht="55.5" customHeight="1">
      <c r="B46" s="298"/>
      <c r="C46" s="14" t="s">
        <v>109</v>
      </c>
      <c r="D46" s="35">
        <v>0</v>
      </c>
      <c r="E46" s="36">
        <v>2.7</v>
      </c>
      <c r="F46" s="56">
        <v>2</v>
      </c>
      <c r="G46" s="45"/>
    </row>
    <row r="47" spans="2:7" ht="55.5" customHeight="1">
      <c r="B47" s="298"/>
      <c r="C47" s="14" t="s">
        <v>110</v>
      </c>
      <c r="D47" s="35">
        <v>0</v>
      </c>
      <c r="E47" s="36">
        <v>2.7</v>
      </c>
      <c r="F47" s="56">
        <v>4</v>
      </c>
      <c r="G47" s="45"/>
    </row>
    <row r="48" spans="2:7" ht="36.75" customHeight="1">
      <c r="B48" s="298"/>
      <c r="C48" s="14" t="s">
        <v>111</v>
      </c>
      <c r="D48" s="35">
        <v>195.75</v>
      </c>
      <c r="E48" s="36">
        <v>3.75</v>
      </c>
      <c r="F48" s="56">
        <v>4</v>
      </c>
      <c r="G48" s="46"/>
    </row>
    <row r="49" spans="1:10" ht="29.25" customHeight="1">
      <c r="B49" s="298"/>
      <c r="C49" s="14" t="s">
        <v>112</v>
      </c>
      <c r="D49" s="35">
        <v>189</v>
      </c>
      <c r="E49" s="36">
        <v>3.75</v>
      </c>
      <c r="F49" s="56">
        <v>3</v>
      </c>
      <c r="G49" s="16"/>
    </row>
    <row r="50" spans="1:10" ht="25.5" customHeight="1">
      <c r="B50" s="47" t="s">
        <v>37</v>
      </c>
      <c r="C50" s="14"/>
      <c r="D50" s="57">
        <f>SUM(D8:D49)</f>
        <v>7305.17</v>
      </c>
      <c r="E50" s="57">
        <f>SUM(E8:E49)</f>
        <v>153.05000000000001</v>
      </c>
      <c r="F50" s="58">
        <f>SUM(F8:F49)</f>
        <v>108</v>
      </c>
      <c r="G50" s="16"/>
    </row>
    <row r="51" spans="1:10" ht="25.5" customHeight="1">
      <c r="B51" s="299" t="s">
        <v>113</v>
      </c>
      <c r="C51" s="14" t="s">
        <v>114</v>
      </c>
      <c r="D51" s="35">
        <v>0</v>
      </c>
      <c r="E51" s="35">
        <v>0</v>
      </c>
      <c r="F51" s="56">
        <v>1</v>
      </c>
      <c r="G51" s="340" t="s">
        <v>534</v>
      </c>
    </row>
    <row r="52" spans="1:10" ht="25.5" customHeight="1">
      <c r="B52" s="299"/>
      <c r="C52" s="14" t="s">
        <v>114</v>
      </c>
      <c r="D52" s="35">
        <v>75</v>
      </c>
      <c r="E52" s="36">
        <v>9.25</v>
      </c>
      <c r="F52" s="56">
        <v>1</v>
      </c>
      <c r="G52" s="340"/>
    </row>
    <row r="53" spans="1:10" ht="25.5" customHeight="1">
      <c r="B53" s="299"/>
      <c r="C53" s="14" t="s">
        <v>115</v>
      </c>
      <c r="D53" s="35">
        <v>0</v>
      </c>
      <c r="E53" s="36">
        <v>0</v>
      </c>
      <c r="F53" s="56">
        <v>1</v>
      </c>
      <c r="G53" s="340" t="s">
        <v>534</v>
      </c>
      <c r="H53" s="21"/>
      <c r="I53" s="21"/>
      <c r="J53" s="21"/>
    </row>
    <row r="54" spans="1:10" ht="25.5" customHeight="1">
      <c r="B54" s="299"/>
      <c r="C54" s="14" t="s">
        <v>115</v>
      </c>
      <c r="D54" s="35">
        <v>0</v>
      </c>
      <c r="E54" s="36">
        <v>9.25</v>
      </c>
      <c r="F54" s="56">
        <v>0</v>
      </c>
      <c r="G54" s="340" t="s">
        <v>544</v>
      </c>
      <c r="H54" s="21"/>
      <c r="I54" s="21"/>
      <c r="J54" s="21"/>
    </row>
    <row r="55" spans="1:10" ht="25.5" customHeight="1">
      <c r="B55" s="299"/>
      <c r="C55" s="14" t="s">
        <v>116</v>
      </c>
      <c r="D55" s="35">
        <v>0</v>
      </c>
      <c r="E55" s="36">
        <v>9.25</v>
      </c>
      <c r="F55" s="56">
        <v>0</v>
      </c>
      <c r="G55" s="340" t="s">
        <v>544</v>
      </c>
      <c r="H55" s="21"/>
      <c r="I55" s="21"/>
      <c r="J55" s="21"/>
    </row>
    <row r="56" spans="1:10" ht="25.5" customHeight="1">
      <c r="B56" s="48" t="s">
        <v>37</v>
      </c>
      <c r="C56" s="48"/>
      <c r="D56" s="57">
        <f>SUM(D51:D55)</f>
        <v>75</v>
      </c>
      <c r="E56" s="57">
        <f>SUM(E51:E55)</f>
        <v>27.75</v>
      </c>
      <c r="F56" s="58">
        <f>SUM(F51:F55)</f>
        <v>3</v>
      </c>
      <c r="G56" s="16"/>
      <c r="H56" s="21"/>
      <c r="I56" s="21"/>
      <c r="J56" s="21"/>
    </row>
    <row r="57" spans="1:10" ht="31.5" customHeight="1">
      <c r="B57" s="300" t="s">
        <v>48</v>
      </c>
      <c r="C57" s="300"/>
      <c r="D57" s="300"/>
      <c r="E57" s="300"/>
      <c r="F57" s="300"/>
      <c r="G57" s="300"/>
    </row>
    <row r="58" spans="1:10" ht="53.25" customHeight="1">
      <c r="A58" s="8"/>
      <c r="B58" s="44" t="s">
        <v>8</v>
      </c>
      <c r="C58" s="44" t="s">
        <v>49</v>
      </c>
      <c r="D58" s="44" t="s">
        <v>10</v>
      </c>
      <c r="E58" s="44" t="s">
        <v>117</v>
      </c>
      <c r="F58" s="44" t="s">
        <v>2</v>
      </c>
      <c r="G58" s="45" t="s">
        <v>51</v>
      </c>
    </row>
    <row r="59" spans="1:10" ht="33" customHeight="1">
      <c r="B59" s="22" t="s">
        <v>52</v>
      </c>
      <c r="C59" s="23"/>
      <c r="D59" s="35">
        <v>0</v>
      </c>
      <c r="E59" s="35">
        <v>0</v>
      </c>
      <c r="F59" s="192">
        <v>0</v>
      </c>
      <c r="G59" s="63"/>
    </row>
    <row r="60" spans="1:10" ht="24.75" customHeight="1">
      <c r="B60" s="49" t="s">
        <v>37</v>
      </c>
      <c r="C60" s="50"/>
      <c r="D60" s="57">
        <f>SUM(D59)</f>
        <v>0</v>
      </c>
      <c r="E60" s="57">
        <f>SUM(E59)</f>
        <v>0</v>
      </c>
      <c r="F60" s="183">
        <f>SUM(F59)</f>
        <v>0</v>
      </c>
      <c r="G60" s="63"/>
    </row>
    <row r="61" spans="1:10" ht="28.5" customHeight="1">
      <c r="B61" s="22" t="s">
        <v>53</v>
      </c>
      <c r="C61" s="23" t="s">
        <v>118</v>
      </c>
      <c r="D61" s="35">
        <v>0</v>
      </c>
      <c r="E61" s="35">
        <v>2135.65</v>
      </c>
      <c r="F61" s="192">
        <v>51</v>
      </c>
      <c r="G61" s="63"/>
    </row>
    <row r="62" spans="1:10" ht="29.25" customHeight="1">
      <c r="B62" s="49" t="s">
        <v>37</v>
      </c>
      <c r="C62" s="50"/>
      <c r="D62" s="57">
        <f>SUM(D61)</f>
        <v>0</v>
      </c>
      <c r="E62" s="57">
        <f>SUM(E61)</f>
        <v>2135.65</v>
      </c>
      <c r="F62" s="183">
        <f>SUM(F61)</f>
        <v>51</v>
      </c>
      <c r="G62" s="63"/>
    </row>
    <row r="63" spans="1:10" ht="24" customHeight="1">
      <c r="B63" s="22" t="s">
        <v>57</v>
      </c>
      <c r="C63" s="23"/>
      <c r="D63" s="35">
        <v>0</v>
      </c>
      <c r="E63" s="35">
        <v>0</v>
      </c>
      <c r="F63" s="192">
        <v>0</v>
      </c>
      <c r="G63" s="63"/>
    </row>
    <row r="64" spans="1:10" ht="27" customHeight="1">
      <c r="B64" s="49" t="s">
        <v>37</v>
      </c>
      <c r="C64" s="50"/>
      <c r="D64" s="57">
        <f>SUM(D63)</f>
        <v>0</v>
      </c>
      <c r="E64" s="57">
        <f>SUM(E63)</f>
        <v>0</v>
      </c>
      <c r="F64" s="183">
        <f>SUM(F63)</f>
        <v>0</v>
      </c>
      <c r="G64" s="63"/>
    </row>
    <row r="65" spans="2:9" ht="77.25" customHeight="1">
      <c r="B65" s="287" t="s">
        <v>59</v>
      </c>
      <c r="C65" s="51" t="s">
        <v>119</v>
      </c>
      <c r="D65" s="59">
        <v>3286.53</v>
      </c>
      <c r="E65" s="60">
        <v>13146.15</v>
      </c>
      <c r="F65" s="61">
        <v>1</v>
      </c>
      <c r="G65" s="63"/>
      <c r="I65" s="52"/>
    </row>
    <row r="66" spans="2:9" ht="57.75" customHeight="1">
      <c r="B66" s="288"/>
      <c r="C66" s="51" t="s">
        <v>120</v>
      </c>
      <c r="D66" s="59">
        <v>0</v>
      </c>
      <c r="E66" s="60">
        <v>13120</v>
      </c>
      <c r="F66" s="61">
        <v>1</v>
      </c>
      <c r="G66" s="63" t="s">
        <v>121</v>
      </c>
      <c r="I66" s="52"/>
    </row>
    <row r="67" spans="2:9" ht="33" customHeight="1">
      <c r="B67" s="288"/>
      <c r="C67" s="51" t="s">
        <v>122</v>
      </c>
      <c r="D67" s="59">
        <v>0</v>
      </c>
      <c r="E67" s="60">
        <v>9150</v>
      </c>
      <c r="F67" s="61">
        <v>1</v>
      </c>
      <c r="G67" s="63"/>
      <c r="I67" s="52"/>
    </row>
    <row r="68" spans="2:9" ht="47.25">
      <c r="B68" s="289"/>
      <c r="C68" s="51" t="s">
        <v>123</v>
      </c>
      <c r="D68" s="59">
        <v>0</v>
      </c>
      <c r="E68" s="60">
        <f>1738.5</f>
        <v>1738.5</v>
      </c>
      <c r="F68" s="61">
        <v>1</v>
      </c>
      <c r="G68" s="63" t="s">
        <v>121</v>
      </c>
      <c r="I68" s="52"/>
    </row>
    <row r="69" spans="2:9" ht="16.5" customHeight="1">
      <c r="B69" s="49" t="s">
        <v>37</v>
      </c>
      <c r="C69" s="50"/>
      <c r="D69" s="57">
        <f>SUM(D65:D68)</f>
        <v>3286.53</v>
      </c>
      <c r="E69" s="57">
        <f>SUM(E65:E68)</f>
        <v>37154.65</v>
      </c>
      <c r="F69" s="183">
        <f>SUM(F65:F68)</f>
        <v>4</v>
      </c>
      <c r="G69" s="63"/>
    </row>
    <row r="70" spans="2:9" ht="30.75" customHeight="1">
      <c r="B70" s="22" t="s">
        <v>61</v>
      </c>
      <c r="C70" s="53"/>
      <c r="D70" s="35">
        <v>0</v>
      </c>
      <c r="E70" s="35">
        <v>0</v>
      </c>
      <c r="F70" s="192">
        <v>0</v>
      </c>
      <c r="G70" s="63"/>
    </row>
    <row r="71" spans="2:9" ht="15.75">
      <c r="B71" s="49" t="s">
        <v>37</v>
      </c>
      <c r="C71" s="50"/>
      <c r="D71" s="57">
        <f>SUM(D70)</f>
        <v>0</v>
      </c>
      <c r="E71" s="57">
        <f>SUM(E70)</f>
        <v>0</v>
      </c>
      <c r="F71" s="183">
        <f>SUM(F70)</f>
        <v>0</v>
      </c>
      <c r="G71" s="63"/>
    </row>
    <row r="72" spans="2:9" ht="17.25" customHeight="1">
      <c r="B72" s="295"/>
      <c r="C72" s="295"/>
      <c r="D72" s="295"/>
      <c r="E72" s="295"/>
      <c r="F72" s="295"/>
      <c r="G72" s="295"/>
    </row>
    <row r="73" spans="2:9" ht="33" customHeight="1">
      <c r="B73" s="49" t="s">
        <v>124</v>
      </c>
      <c r="C73" s="50"/>
      <c r="D73" s="55">
        <f>D71+D69+D64+D62+D60+D56+D50</f>
        <v>10666.7</v>
      </c>
      <c r="E73" s="55">
        <f>E71+E69+E64+E62+E60+E56+E50</f>
        <v>39471.100000000006</v>
      </c>
      <c r="F73" s="62">
        <f>F71+F69+F64+F62+F60+F56+F50</f>
        <v>166</v>
      </c>
      <c r="G73" s="18"/>
    </row>
    <row r="74" spans="2:9">
      <c r="B74" s="30"/>
      <c r="C74" s="31"/>
      <c r="D74" s="31"/>
      <c r="E74" s="31"/>
      <c r="F74" s="31"/>
    </row>
    <row r="75" spans="2:9">
      <c r="B75" s="30"/>
      <c r="C75" s="31"/>
      <c r="D75" s="31"/>
      <c r="E75" s="31"/>
      <c r="F75" s="31"/>
    </row>
    <row r="76" spans="2:9">
      <c r="B76" s="54" t="s">
        <v>126</v>
      </c>
    </row>
    <row r="77" spans="2:9">
      <c r="B77" s="54"/>
    </row>
    <row r="78" spans="2:9">
      <c r="B78" s="33" t="s">
        <v>127</v>
      </c>
    </row>
    <row r="79" spans="2:9">
      <c r="B79" s="33" t="s">
        <v>128</v>
      </c>
    </row>
    <row r="81" spans="2:4">
      <c r="B81" t="s">
        <v>125</v>
      </c>
    </row>
    <row r="82" spans="2:4">
      <c r="B82" s="267"/>
      <c r="C82" s="267"/>
      <c r="D82" s="267"/>
    </row>
    <row r="83" spans="2:4">
      <c r="B83" t="s">
        <v>129</v>
      </c>
    </row>
    <row r="85" spans="2:4" ht="15.75" customHeight="1"/>
  </sheetData>
  <mergeCells count="9">
    <mergeCell ref="B72:G72"/>
    <mergeCell ref="B65:B68"/>
    <mergeCell ref="B82:D82"/>
    <mergeCell ref="B4:G4"/>
    <mergeCell ref="B5:G5"/>
    <mergeCell ref="B6:G6"/>
    <mergeCell ref="B8:B49"/>
    <mergeCell ref="B51:B55"/>
    <mergeCell ref="B57:G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59" workbookViewId="0">
      <selection activeCell="G62" sqref="G62"/>
    </sheetView>
  </sheetViews>
  <sheetFormatPr defaultColWidth="8.25" defaultRowHeight="14.25"/>
  <cols>
    <col min="1" max="1" width="3.125" customWidth="1"/>
    <col min="2" max="2" width="40.625" customWidth="1"/>
    <col min="3" max="3" width="28" customWidth="1"/>
    <col min="4" max="4" width="15" customWidth="1"/>
    <col min="5" max="5" width="22.375" customWidth="1"/>
    <col min="6" max="6" width="13.75" customWidth="1"/>
    <col min="7" max="7" width="31" customWidth="1"/>
  </cols>
  <sheetData>
    <row r="1" spans="2:7" ht="30" customHeight="1">
      <c r="B1" s="65" t="s">
        <v>4</v>
      </c>
    </row>
    <row r="2" spans="2:7" ht="25.5" customHeight="1">
      <c r="B2" s="65" t="s">
        <v>5</v>
      </c>
      <c r="D2" s="66"/>
      <c r="E2" s="66"/>
    </row>
    <row r="3" spans="2:7" ht="12.75" customHeight="1">
      <c r="B3" s="65"/>
      <c r="D3" s="66"/>
      <c r="E3" s="66"/>
    </row>
    <row r="4" spans="2:7" ht="32.25" customHeight="1">
      <c r="B4" s="290" t="s">
        <v>189</v>
      </c>
      <c r="C4" s="290"/>
      <c r="D4" s="290"/>
      <c r="E4" s="290"/>
      <c r="F4" s="290"/>
      <c r="G4" s="290"/>
    </row>
    <row r="5" spans="2:7" ht="31.5" customHeight="1">
      <c r="B5" s="290" t="s">
        <v>393</v>
      </c>
      <c r="C5" s="290"/>
      <c r="D5" s="290"/>
      <c r="E5" s="290"/>
      <c r="F5" s="290"/>
      <c r="G5" s="290"/>
    </row>
    <row r="6" spans="2:7" ht="26.25" customHeight="1">
      <c r="B6" s="291" t="s">
        <v>7</v>
      </c>
      <c r="C6" s="291"/>
      <c r="D6" s="291"/>
      <c r="E6" s="291"/>
      <c r="F6" s="291"/>
      <c r="G6" s="291"/>
    </row>
    <row r="7" spans="2:7" ht="55.5" customHeight="1">
      <c r="B7" s="67" t="s">
        <v>8</v>
      </c>
      <c r="C7" s="68" t="s">
        <v>9</v>
      </c>
      <c r="D7" s="68" t="s">
        <v>10</v>
      </c>
      <c r="E7" s="68" t="s">
        <v>70</v>
      </c>
      <c r="F7" s="68" t="s">
        <v>2</v>
      </c>
      <c r="G7" s="69" t="s">
        <v>12</v>
      </c>
    </row>
    <row r="8" spans="2:7" ht="55.5" customHeight="1">
      <c r="B8" s="268" t="s">
        <v>71</v>
      </c>
      <c r="C8" s="157" t="s">
        <v>394</v>
      </c>
      <c r="D8" s="118">
        <v>3143.94</v>
      </c>
      <c r="E8" s="118">
        <v>4.25</v>
      </c>
      <c r="F8" s="170">
        <v>5</v>
      </c>
      <c r="G8" s="165"/>
    </row>
    <row r="9" spans="2:7" ht="55.5" customHeight="1">
      <c r="B9" s="269"/>
      <c r="C9" s="157" t="s">
        <v>395</v>
      </c>
      <c r="D9" s="118">
        <v>286.5</v>
      </c>
      <c r="E9" s="118">
        <v>3</v>
      </c>
      <c r="F9" s="170">
        <v>4</v>
      </c>
      <c r="G9" s="165"/>
    </row>
    <row r="10" spans="2:7" ht="55.5" customHeight="1">
      <c r="B10" s="269"/>
      <c r="C10" s="157" t="s">
        <v>396</v>
      </c>
      <c r="D10" s="118">
        <v>396</v>
      </c>
      <c r="E10" s="118">
        <v>6</v>
      </c>
      <c r="F10" s="170">
        <v>1</v>
      </c>
      <c r="G10" s="165"/>
    </row>
    <row r="11" spans="2:7" ht="55.5" customHeight="1">
      <c r="B11" s="269"/>
      <c r="C11" s="157" t="s">
        <v>397</v>
      </c>
      <c r="D11" s="118">
        <v>503.25</v>
      </c>
      <c r="E11" s="118">
        <v>3</v>
      </c>
      <c r="F11" s="170">
        <v>6</v>
      </c>
      <c r="G11" s="165"/>
    </row>
    <row r="12" spans="2:7" ht="55.5" customHeight="1">
      <c r="B12" s="269"/>
      <c r="C12" s="157" t="s">
        <v>398</v>
      </c>
      <c r="D12" s="118">
        <v>154.06</v>
      </c>
      <c r="E12" s="118">
        <v>4.25</v>
      </c>
      <c r="F12" s="170">
        <v>2</v>
      </c>
      <c r="G12" s="165"/>
    </row>
    <row r="13" spans="2:7" ht="55.5" customHeight="1">
      <c r="B13" s="269"/>
      <c r="C13" s="157" t="s">
        <v>399</v>
      </c>
      <c r="D13" s="118">
        <v>3695.5</v>
      </c>
      <c r="E13" s="118">
        <v>4.75</v>
      </c>
      <c r="F13" s="170">
        <v>4</v>
      </c>
      <c r="G13" s="165"/>
    </row>
    <row r="14" spans="2:7" ht="55.5" customHeight="1">
      <c r="B14" s="269"/>
      <c r="C14" s="157" t="s">
        <v>400</v>
      </c>
      <c r="D14" s="118">
        <v>640.13</v>
      </c>
      <c r="E14" s="118">
        <v>3</v>
      </c>
      <c r="F14" s="170">
        <v>3</v>
      </c>
      <c r="G14" s="165"/>
    </row>
    <row r="15" spans="2:7" ht="55.5" customHeight="1">
      <c r="B15" s="269"/>
      <c r="C15" s="157" t="s">
        <v>401</v>
      </c>
      <c r="D15" s="118">
        <v>110.63</v>
      </c>
      <c r="E15" s="118">
        <v>3</v>
      </c>
      <c r="F15" s="170">
        <v>1</v>
      </c>
      <c r="G15" s="165"/>
    </row>
    <row r="16" spans="2:7" ht="55.5" customHeight="1">
      <c r="B16" s="269"/>
      <c r="C16" s="157" t="s">
        <v>402</v>
      </c>
      <c r="D16" s="118">
        <v>1271.28</v>
      </c>
      <c r="E16" s="118">
        <v>4.25</v>
      </c>
      <c r="F16" s="170">
        <v>5</v>
      </c>
      <c r="G16" s="165"/>
    </row>
    <row r="17" spans="2:7" ht="55.5" customHeight="1">
      <c r="B17" s="269"/>
      <c r="C17" s="157" t="s">
        <v>403</v>
      </c>
      <c r="D17" s="118">
        <v>335.25</v>
      </c>
      <c r="E17" s="118">
        <v>3</v>
      </c>
      <c r="F17" s="170">
        <v>2</v>
      </c>
      <c r="G17" s="165"/>
    </row>
    <row r="18" spans="2:7" ht="55.5" customHeight="1">
      <c r="B18" s="269"/>
      <c r="C18" s="157" t="s">
        <v>404</v>
      </c>
      <c r="D18" s="118">
        <v>745.88</v>
      </c>
      <c r="E18" s="118">
        <v>4.25</v>
      </c>
      <c r="F18" s="170">
        <v>2</v>
      </c>
      <c r="G18" s="165"/>
    </row>
    <row r="19" spans="2:7" ht="55.5" customHeight="1">
      <c r="B19" s="269"/>
      <c r="C19" s="157" t="s">
        <v>405</v>
      </c>
      <c r="D19" s="118">
        <v>351</v>
      </c>
      <c r="E19" s="118">
        <v>3</v>
      </c>
      <c r="F19" s="170">
        <v>1</v>
      </c>
      <c r="G19" s="165"/>
    </row>
    <row r="20" spans="2:7" ht="55.5" customHeight="1">
      <c r="B20" s="269"/>
      <c r="C20" s="157" t="s">
        <v>406</v>
      </c>
      <c r="D20" s="118">
        <v>2168.87</v>
      </c>
      <c r="E20" s="118">
        <v>4.25</v>
      </c>
      <c r="F20" s="170">
        <v>3</v>
      </c>
      <c r="G20" s="165"/>
    </row>
    <row r="21" spans="2:7" ht="55.5" customHeight="1">
      <c r="B21" s="269"/>
      <c r="C21" s="157" t="s">
        <v>407</v>
      </c>
      <c r="D21" s="118">
        <v>763.76</v>
      </c>
      <c r="E21" s="118">
        <v>3</v>
      </c>
      <c r="F21" s="170">
        <v>4</v>
      </c>
      <c r="G21" s="165"/>
    </row>
    <row r="22" spans="2:7" ht="55.5" customHeight="1">
      <c r="B22" s="269"/>
      <c r="C22" s="157" t="s">
        <v>408</v>
      </c>
      <c r="D22" s="118">
        <v>90</v>
      </c>
      <c r="E22" s="118">
        <v>3</v>
      </c>
      <c r="F22" s="170">
        <v>1</v>
      </c>
      <c r="G22" s="165"/>
    </row>
    <row r="23" spans="2:7" ht="55.5" customHeight="1">
      <c r="B23" s="269"/>
      <c r="C23" s="157" t="s">
        <v>409</v>
      </c>
      <c r="D23" s="118">
        <v>261.38</v>
      </c>
      <c r="E23" s="118">
        <v>4.25</v>
      </c>
      <c r="F23" s="170">
        <v>2</v>
      </c>
      <c r="G23" s="165"/>
    </row>
    <row r="24" spans="2:7" ht="55.5" customHeight="1">
      <c r="B24" s="269"/>
      <c r="C24" s="157" t="s">
        <v>410</v>
      </c>
      <c r="D24" s="118">
        <v>47.25</v>
      </c>
      <c r="E24" s="118">
        <v>3</v>
      </c>
      <c r="F24" s="170">
        <v>1</v>
      </c>
      <c r="G24" s="165"/>
    </row>
    <row r="25" spans="2:7" ht="55.5" customHeight="1">
      <c r="B25" s="269"/>
      <c r="C25" s="157" t="s">
        <v>411</v>
      </c>
      <c r="D25" s="118">
        <v>524.34</v>
      </c>
      <c r="E25" s="118">
        <v>4.25</v>
      </c>
      <c r="F25" s="170">
        <v>2</v>
      </c>
      <c r="G25" s="165"/>
    </row>
    <row r="26" spans="2:7" ht="55.5" customHeight="1">
      <c r="B26" s="269"/>
      <c r="C26" s="157" t="s">
        <v>412</v>
      </c>
      <c r="D26" s="118">
        <v>47.25</v>
      </c>
      <c r="E26" s="118">
        <v>3</v>
      </c>
      <c r="F26" s="170">
        <v>1</v>
      </c>
      <c r="G26" s="165"/>
    </row>
    <row r="27" spans="2:7" ht="55.5" customHeight="1">
      <c r="B27" s="269"/>
      <c r="C27" s="157" t="s">
        <v>413</v>
      </c>
      <c r="D27" s="118">
        <v>1644.22</v>
      </c>
      <c r="E27" s="118">
        <v>4.25</v>
      </c>
      <c r="F27" s="170">
        <v>5</v>
      </c>
      <c r="G27" s="165"/>
    </row>
    <row r="28" spans="2:7" ht="55.5" customHeight="1">
      <c r="B28" s="269"/>
      <c r="C28" s="157" t="s">
        <v>414</v>
      </c>
      <c r="D28" s="118">
        <v>0</v>
      </c>
      <c r="E28" s="118">
        <v>3</v>
      </c>
      <c r="F28" s="170">
        <v>0</v>
      </c>
      <c r="G28" s="165" t="s">
        <v>544</v>
      </c>
    </row>
    <row r="29" spans="2:7" ht="55.5" customHeight="1">
      <c r="B29" s="269"/>
      <c r="C29" s="157" t="s">
        <v>415</v>
      </c>
      <c r="D29" s="118">
        <v>78.63</v>
      </c>
      <c r="E29" s="118">
        <v>4.25</v>
      </c>
      <c r="F29" s="170">
        <v>3</v>
      </c>
      <c r="G29" s="165"/>
    </row>
    <row r="30" spans="2:7" ht="55.5" customHeight="1">
      <c r="B30" s="269"/>
      <c r="C30" s="157" t="s">
        <v>416</v>
      </c>
      <c r="D30" s="118">
        <v>0</v>
      </c>
      <c r="E30" s="118">
        <v>3</v>
      </c>
      <c r="F30" s="170">
        <v>0</v>
      </c>
      <c r="G30" s="165" t="s">
        <v>544</v>
      </c>
    </row>
    <row r="31" spans="2:7" ht="55.5" customHeight="1">
      <c r="B31" s="269"/>
      <c r="C31" s="157" t="s">
        <v>417</v>
      </c>
      <c r="D31" s="118">
        <v>911.63</v>
      </c>
      <c r="E31" s="118">
        <v>4.25</v>
      </c>
      <c r="F31" s="170">
        <v>2</v>
      </c>
      <c r="G31" s="165"/>
    </row>
    <row r="32" spans="2:7" ht="55.5" customHeight="1">
      <c r="B32" s="269"/>
      <c r="C32" s="157" t="s">
        <v>418</v>
      </c>
      <c r="D32" s="118">
        <v>493.5</v>
      </c>
      <c r="E32" s="118">
        <v>3</v>
      </c>
      <c r="F32" s="170">
        <v>3</v>
      </c>
      <c r="G32" s="165"/>
    </row>
    <row r="33" spans="2:7" ht="55.5" customHeight="1">
      <c r="B33" s="269"/>
      <c r="C33" s="157" t="s">
        <v>419</v>
      </c>
      <c r="D33" s="118">
        <v>0</v>
      </c>
      <c r="E33" s="118">
        <v>3</v>
      </c>
      <c r="F33" s="170">
        <v>0</v>
      </c>
      <c r="G33" s="165" t="s">
        <v>544</v>
      </c>
    </row>
    <row r="34" spans="2:7" ht="55.5" customHeight="1">
      <c r="B34" s="269"/>
      <c r="C34" s="157" t="s">
        <v>420</v>
      </c>
      <c r="D34" s="118">
        <v>1537.44</v>
      </c>
      <c r="E34" s="118">
        <v>4.25</v>
      </c>
      <c r="F34" s="170">
        <v>5</v>
      </c>
      <c r="G34" s="165"/>
    </row>
    <row r="35" spans="2:7" ht="55.5" customHeight="1">
      <c r="B35" s="269"/>
      <c r="C35" s="157" t="s">
        <v>421</v>
      </c>
      <c r="D35" s="118">
        <v>253.5</v>
      </c>
      <c r="E35" s="118">
        <v>3</v>
      </c>
      <c r="F35" s="170">
        <v>3</v>
      </c>
      <c r="G35" s="165"/>
    </row>
    <row r="36" spans="2:7" ht="55.5" customHeight="1">
      <c r="B36" s="269"/>
      <c r="C36" s="157" t="s">
        <v>422</v>
      </c>
      <c r="D36" s="118">
        <v>811.88</v>
      </c>
      <c r="E36" s="118">
        <v>3</v>
      </c>
      <c r="F36" s="170">
        <v>4</v>
      </c>
      <c r="G36" s="165"/>
    </row>
    <row r="37" spans="2:7" ht="55.5" customHeight="1">
      <c r="B37" s="269"/>
      <c r="C37" s="157" t="s">
        <v>423</v>
      </c>
      <c r="D37" s="118">
        <v>2441.63</v>
      </c>
      <c r="E37" s="118">
        <v>4.25</v>
      </c>
      <c r="F37" s="170">
        <v>2</v>
      </c>
      <c r="G37" s="165"/>
    </row>
    <row r="38" spans="2:7" ht="55.5" customHeight="1">
      <c r="B38" s="269"/>
      <c r="C38" s="157" t="s">
        <v>424</v>
      </c>
      <c r="D38" s="118">
        <v>0</v>
      </c>
      <c r="E38" s="118">
        <v>3</v>
      </c>
      <c r="F38" s="170">
        <v>0</v>
      </c>
      <c r="G38" s="165" t="s">
        <v>544</v>
      </c>
    </row>
    <row r="39" spans="2:7" ht="55.5" customHeight="1">
      <c r="B39" s="269"/>
      <c r="C39" s="157" t="s">
        <v>425</v>
      </c>
      <c r="D39" s="118">
        <v>65.63</v>
      </c>
      <c r="E39" s="118">
        <v>4.25</v>
      </c>
      <c r="F39" s="170">
        <v>1</v>
      </c>
      <c r="G39" s="165"/>
    </row>
    <row r="40" spans="2:7" ht="55.5" customHeight="1">
      <c r="B40" s="269"/>
      <c r="C40" s="157" t="s">
        <v>426</v>
      </c>
      <c r="D40" s="118">
        <v>0</v>
      </c>
      <c r="E40" s="118">
        <v>4.25</v>
      </c>
      <c r="F40" s="170">
        <v>1</v>
      </c>
      <c r="G40" s="165"/>
    </row>
    <row r="41" spans="2:7" ht="55.5" customHeight="1">
      <c r="B41" s="269"/>
      <c r="C41" s="157" t="s">
        <v>427</v>
      </c>
      <c r="D41" s="118">
        <v>198.75</v>
      </c>
      <c r="E41" s="118">
        <v>3</v>
      </c>
      <c r="F41" s="170">
        <v>4</v>
      </c>
      <c r="G41" s="165"/>
    </row>
    <row r="42" spans="2:7" ht="55.5" customHeight="1">
      <c r="B42" s="269"/>
      <c r="C42" s="157" t="s">
        <v>428</v>
      </c>
      <c r="D42" s="118">
        <v>283.5</v>
      </c>
      <c r="E42" s="118">
        <v>3</v>
      </c>
      <c r="F42" s="170">
        <v>4</v>
      </c>
      <c r="G42" s="165"/>
    </row>
    <row r="43" spans="2:7" ht="55.5" customHeight="1">
      <c r="B43" s="269"/>
      <c r="C43" s="157" t="s">
        <v>429</v>
      </c>
      <c r="D43" s="118">
        <v>0</v>
      </c>
      <c r="E43" s="118">
        <v>3</v>
      </c>
      <c r="F43" s="170">
        <v>0</v>
      </c>
      <c r="G43" s="165" t="s">
        <v>544</v>
      </c>
    </row>
    <row r="44" spans="2:7" ht="55.5" customHeight="1">
      <c r="B44" s="269"/>
      <c r="C44" s="157" t="s">
        <v>430</v>
      </c>
      <c r="D44" s="118">
        <v>463.63</v>
      </c>
      <c r="E44" s="118">
        <v>3</v>
      </c>
      <c r="F44" s="170">
        <v>3</v>
      </c>
      <c r="G44" s="165"/>
    </row>
    <row r="45" spans="2:7" ht="55.5" customHeight="1">
      <c r="B45" s="269"/>
      <c r="C45" s="157" t="s">
        <v>431</v>
      </c>
      <c r="D45" s="118">
        <v>0</v>
      </c>
      <c r="E45" s="118">
        <v>3</v>
      </c>
      <c r="F45" s="170">
        <v>0</v>
      </c>
      <c r="G45" s="165" t="s">
        <v>544</v>
      </c>
    </row>
    <row r="46" spans="2:7" ht="55.5" customHeight="1">
      <c r="B46" s="269"/>
      <c r="C46" s="157" t="s">
        <v>432</v>
      </c>
      <c r="D46" s="118">
        <v>2870.23</v>
      </c>
      <c r="E46" s="118">
        <v>4.75</v>
      </c>
      <c r="F46" s="170">
        <v>10</v>
      </c>
      <c r="G46" s="341" t="s">
        <v>433</v>
      </c>
    </row>
    <row r="47" spans="2:7" ht="55.5" customHeight="1">
      <c r="B47" s="270"/>
      <c r="C47" s="157" t="s">
        <v>432</v>
      </c>
      <c r="D47" s="118">
        <v>0</v>
      </c>
      <c r="E47" s="118">
        <v>9.5</v>
      </c>
      <c r="F47" s="170">
        <v>0</v>
      </c>
      <c r="G47" s="342"/>
    </row>
    <row r="48" spans="2:7" ht="25.5" customHeight="1">
      <c r="B48" s="72" t="s">
        <v>37</v>
      </c>
      <c r="C48" s="14"/>
      <c r="D48" s="121">
        <f>SUM(D8:D47)</f>
        <v>27590.440000000006</v>
      </c>
      <c r="E48" s="121">
        <f>SUM(E8:E47)</f>
        <v>150.5</v>
      </c>
      <c r="F48" s="204">
        <f>SUM(F8:F47)</f>
        <v>100</v>
      </c>
      <c r="G48" s="73"/>
    </row>
    <row r="49" spans="1:10" ht="55.5" customHeight="1">
      <c r="B49" s="299" t="s">
        <v>113</v>
      </c>
      <c r="C49" s="157" t="s">
        <v>434</v>
      </c>
      <c r="D49" s="118">
        <v>0</v>
      </c>
      <c r="E49" s="118">
        <v>0</v>
      </c>
      <c r="F49" s="170">
        <v>2</v>
      </c>
      <c r="G49" s="157" t="s">
        <v>435</v>
      </c>
    </row>
    <row r="50" spans="1:10" ht="55.5" customHeight="1">
      <c r="B50" s="299"/>
      <c r="C50" s="157" t="s">
        <v>434</v>
      </c>
      <c r="D50" s="118">
        <v>37</v>
      </c>
      <c r="E50" s="118">
        <v>37</v>
      </c>
      <c r="F50" s="170">
        <v>1</v>
      </c>
      <c r="G50" s="157"/>
    </row>
    <row r="51" spans="1:10" ht="55.5" customHeight="1">
      <c r="B51" s="299"/>
      <c r="C51" s="157" t="s">
        <v>436</v>
      </c>
      <c r="D51" s="118">
        <v>0</v>
      </c>
      <c r="E51" s="118">
        <v>0</v>
      </c>
      <c r="F51" s="170">
        <v>0</v>
      </c>
      <c r="G51" s="157" t="s">
        <v>435</v>
      </c>
    </row>
    <row r="52" spans="1:10" ht="55.5" customHeight="1">
      <c r="B52" s="299"/>
      <c r="C52" s="157" t="s">
        <v>436</v>
      </c>
      <c r="D52" s="118">
        <v>372</v>
      </c>
      <c r="E52" s="118">
        <v>124</v>
      </c>
      <c r="F52" s="170">
        <v>0</v>
      </c>
      <c r="G52" s="157" t="s">
        <v>544</v>
      </c>
      <c r="H52" s="76"/>
      <c r="I52" s="76"/>
      <c r="J52" s="76"/>
    </row>
    <row r="53" spans="1:10" ht="25.5" customHeight="1">
      <c r="B53" s="75" t="s">
        <v>37</v>
      </c>
      <c r="C53" s="75"/>
      <c r="D53" s="121">
        <f>SUM(D49:D52)</f>
        <v>409</v>
      </c>
      <c r="E53" s="121">
        <f>SUM(E49:E52)</f>
        <v>161</v>
      </c>
      <c r="F53" s="204">
        <f>SUM(F49:F52)</f>
        <v>3</v>
      </c>
      <c r="G53" s="73"/>
      <c r="H53" s="76"/>
      <c r="I53" s="76"/>
      <c r="J53" s="76"/>
    </row>
    <row r="54" spans="1:10" ht="31.5" customHeight="1">
      <c r="B54" s="302" t="s">
        <v>48</v>
      </c>
      <c r="C54" s="302"/>
      <c r="D54" s="302"/>
      <c r="E54" s="302"/>
      <c r="F54" s="302"/>
      <c r="G54" s="303"/>
    </row>
    <row r="55" spans="1:10" ht="53.25" customHeight="1">
      <c r="A55" s="8"/>
      <c r="B55" s="68" t="s">
        <v>8</v>
      </c>
      <c r="C55" s="68" t="s">
        <v>49</v>
      </c>
      <c r="D55" s="68" t="s">
        <v>10</v>
      </c>
      <c r="E55" s="68" t="s">
        <v>117</v>
      </c>
      <c r="F55" s="68" t="s">
        <v>2</v>
      </c>
      <c r="G55" s="69" t="s">
        <v>51</v>
      </c>
    </row>
    <row r="56" spans="1:10" ht="33" customHeight="1">
      <c r="B56" s="22" t="s">
        <v>52</v>
      </c>
      <c r="C56" s="77"/>
      <c r="D56" s="118">
        <v>0</v>
      </c>
      <c r="E56" s="102">
        <v>0</v>
      </c>
      <c r="F56" s="168">
        <v>0</v>
      </c>
      <c r="G56" s="18"/>
    </row>
    <row r="57" spans="1:10" ht="20.100000000000001" customHeight="1">
      <c r="B57" s="79" t="s">
        <v>37</v>
      </c>
      <c r="C57" s="80"/>
      <c r="D57" s="103">
        <f>D56</f>
        <v>0</v>
      </c>
      <c r="E57" s="103">
        <f>E56</f>
        <v>0</v>
      </c>
      <c r="F57" s="167">
        <f>F56</f>
        <v>0</v>
      </c>
      <c r="G57" s="18"/>
    </row>
    <row r="58" spans="1:10" ht="39.950000000000003" customHeight="1">
      <c r="B58" s="22" t="s">
        <v>53</v>
      </c>
      <c r="C58" s="157" t="s">
        <v>437</v>
      </c>
      <c r="D58" s="118">
        <v>218.64</v>
      </c>
      <c r="E58" s="205">
        <v>5647.61</v>
      </c>
      <c r="F58" s="168">
        <v>105</v>
      </c>
      <c r="G58" s="78"/>
    </row>
    <row r="59" spans="1:10" ht="20.100000000000001" customHeight="1">
      <c r="B59" s="79" t="s">
        <v>37</v>
      </c>
      <c r="C59" s="80"/>
      <c r="D59" s="103">
        <f>D58</f>
        <v>218.64</v>
      </c>
      <c r="E59" s="103">
        <f>E58</f>
        <v>5647.61</v>
      </c>
      <c r="F59" s="167">
        <f>F58</f>
        <v>105</v>
      </c>
      <c r="G59" s="18"/>
    </row>
    <row r="60" spans="1:10" ht="59.45" customHeight="1">
      <c r="B60" s="22" t="s">
        <v>57</v>
      </c>
      <c r="C60" s="157" t="s">
        <v>438</v>
      </c>
      <c r="D60" s="118">
        <v>1341.28</v>
      </c>
      <c r="E60" s="118">
        <v>1341.28</v>
      </c>
      <c r="F60" s="168">
        <v>1</v>
      </c>
      <c r="G60" s="78"/>
    </row>
    <row r="61" spans="1:10" ht="20.100000000000001" customHeight="1">
      <c r="B61" s="79" t="s">
        <v>37</v>
      </c>
      <c r="C61" s="80"/>
      <c r="D61" s="103">
        <f>D60</f>
        <v>1341.28</v>
      </c>
      <c r="E61" s="103">
        <f>E60</f>
        <v>1341.28</v>
      </c>
      <c r="F61" s="167">
        <f>F60</f>
        <v>1</v>
      </c>
      <c r="G61" s="18"/>
    </row>
    <row r="62" spans="1:10" ht="39.950000000000003" customHeight="1">
      <c r="B62" s="22" t="s">
        <v>59</v>
      </c>
      <c r="C62" s="157" t="s">
        <v>439</v>
      </c>
      <c r="D62" s="118">
        <v>0</v>
      </c>
      <c r="E62" s="118">
        <v>20580</v>
      </c>
      <c r="F62" s="168">
        <v>1</v>
      </c>
      <c r="G62" s="78"/>
    </row>
    <row r="63" spans="1:10" ht="20.100000000000001" customHeight="1">
      <c r="B63" s="79" t="s">
        <v>37</v>
      </c>
      <c r="C63" s="80"/>
      <c r="D63" s="103">
        <f>D62</f>
        <v>0</v>
      </c>
      <c r="E63" s="103">
        <f>E62</f>
        <v>20580</v>
      </c>
      <c r="F63" s="167">
        <f>F62</f>
        <v>1</v>
      </c>
      <c r="G63" s="18"/>
    </row>
    <row r="64" spans="1:10" ht="39.950000000000003" customHeight="1">
      <c r="B64" s="22" t="s">
        <v>61</v>
      </c>
      <c r="C64" s="85"/>
      <c r="D64" s="102">
        <v>0</v>
      </c>
      <c r="E64" s="102">
        <v>0</v>
      </c>
      <c r="F64" s="168">
        <v>0</v>
      </c>
      <c r="G64" s="18"/>
    </row>
    <row r="65" spans="2:7" ht="20.100000000000001" customHeight="1">
      <c r="B65" s="79" t="s">
        <v>37</v>
      </c>
      <c r="C65" s="80"/>
      <c r="D65" s="103">
        <f>D64</f>
        <v>0</v>
      </c>
      <c r="E65" s="103">
        <f>E64</f>
        <v>0</v>
      </c>
      <c r="F65" s="167">
        <f>F64</f>
        <v>0</v>
      </c>
      <c r="G65" s="18"/>
    </row>
    <row r="66" spans="2:7" ht="17.25" customHeight="1">
      <c r="B66" s="301"/>
      <c r="C66" s="301"/>
      <c r="D66" s="301"/>
      <c r="E66" s="301"/>
      <c r="F66" s="301"/>
      <c r="G66" s="301"/>
    </row>
    <row r="67" spans="2:7" ht="33" customHeight="1">
      <c r="B67" s="75" t="s">
        <v>187</v>
      </c>
      <c r="C67" s="80"/>
      <c r="D67" s="104">
        <f>SUM(D65,D63,D61,D59,D57,D53,D48)</f>
        <v>29559.360000000008</v>
      </c>
      <c r="E67" s="104">
        <f>SUM(E65,E63,E61,E59,E57,E53,E48)</f>
        <v>27880.39</v>
      </c>
      <c r="F67" s="171">
        <f>SUM(F65,F63,F61,F59,F57,F53,F48)</f>
        <v>210</v>
      </c>
      <c r="G67" s="18"/>
    </row>
    <row r="68" spans="2:7">
      <c r="B68" s="30"/>
      <c r="C68" s="31"/>
      <c r="D68" s="31"/>
      <c r="E68" s="31"/>
      <c r="F68" s="31"/>
    </row>
    <row r="69" spans="2:7">
      <c r="B69" s="30"/>
      <c r="C69" s="31"/>
      <c r="D69" s="31"/>
      <c r="E69" s="31"/>
      <c r="F69" s="31"/>
    </row>
    <row r="70" spans="2:7">
      <c r="B70" s="32" t="s">
        <v>440</v>
      </c>
    </row>
    <row r="71" spans="2:7">
      <c r="B71" s="32"/>
    </row>
    <row r="72" spans="2:7">
      <c r="B72" s="33" t="s">
        <v>63</v>
      </c>
    </row>
    <row r="73" spans="2:7">
      <c r="B73" s="33" t="s">
        <v>441</v>
      </c>
    </row>
    <row r="74" spans="2:7">
      <c r="B74" s="33" t="s">
        <v>442</v>
      </c>
    </row>
    <row r="75" spans="2:7">
      <c r="B75" s="34"/>
    </row>
    <row r="76" spans="2:7">
      <c r="B76" t="s">
        <v>129</v>
      </c>
    </row>
    <row r="77" spans="2:7">
      <c r="B77" s="267"/>
      <c r="C77" s="267"/>
      <c r="D77" s="267"/>
    </row>
    <row r="79" spans="2:7" ht="15.75" customHeight="1"/>
  </sheetData>
  <mergeCells count="9">
    <mergeCell ref="B66:G66"/>
    <mergeCell ref="B77:D77"/>
    <mergeCell ref="B4:G4"/>
    <mergeCell ref="B5:G5"/>
    <mergeCell ref="B6:G6"/>
    <mergeCell ref="B8:B47"/>
    <mergeCell ref="B49:B52"/>
    <mergeCell ref="B54:G54"/>
    <mergeCell ref="G46:G4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70" workbookViewId="0">
      <selection activeCell="F50" sqref="F50"/>
    </sheetView>
  </sheetViews>
  <sheetFormatPr defaultColWidth="9.125" defaultRowHeight="14.25"/>
  <cols>
    <col min="1" max="1" width="3.5" customWidth="1"/>
    <col min="2" max="2" width="45.125" customWidth="1"/>
    <col min="3" max="3" width="31.125" customWidth="1"/>
    <col min="4" max="4" width="16.625" customWidth="1"/>
    <col min="5" max="5" width="17" customWidth="1"/>
    <col min="6" max="6" width="15.375" customWidth="1"/>
    <col min="7" max="7" width="34.5" customWidth="1"/>
  </cols>
  <sheetData>
    <row r="1" spans="2:7" ht="30" customHeight="1">
      <c r="B1" s="65" t="s">
        <v>4</v>
      </c>
    </row>
    <row r="2" spans="2:7" ht="25.5" customHeight="1">
      <c r="B2" s="65" t="s">
        <v>5</v>
      </c>
      <c r="D2" s="66"/>
      <c r="E2" s="66"/>
    </row>
    <row r="3" spans="2:7" ht="12.75" customHeight="1">
      <c r="B3" s="65"/>
      <c r="D3" s="66"/>
      <c r="E3" s="66"/>
    </row>
    <row r="4" spans="2:7" ht="32.25" customHeight="1">
      <c r="B4" s="290" t="s">
        <v>66</v>
      </c>
      <c r="C4" s="290"/>
      <c r="D4" s="290"/>
      <c r="E4" s="290"/>
      <c r="F4" s="290"/>
      <c r="G4" s="290"/>
    </row>
    <row r="5" spans="2:7" ht="31.5" customHeight="1">
      <c r="B5" s="290" t="s">
        <v>130</v>
      </c>
      <c r="C5" s="290"/>
      <c r="D5" s="290"/>
      <c r="E5" s="290"/>
      <c r="F5" s="290"/>
      <c r="G5" s="290"/>
    </row>
    <row r="6" spans="2:7" ht="26.25" customHeight="1">
      <c r="B6" s="291" t="s">
        <v>7</v>
      </c>
      <c r="C6" s="291"/>
      <c r="D6" s="291"/>
      <c r="E6" s="291"/>
      <c r="F6" s="291"/>
      <c r="G6" s="291"/>
    </row>
    <row r="7" spans="2:7" ht="55.5" customHeight="1">
      <c r="B7" s="67" t="s">
        <v>8</v>
      </c>
      <c r="C7" s="68" t="s">
        <v>9</v>
      </c>
      <c r="D7" s="68" t="s">
        <v>10</v>
      </c>
      <c r="E7" s="68" t="s">
        <v>70</v>
      </c>
      <c r="F7" s="68" t="s">
        <v>2</v>
      </c>
      <c r="G7" s="69" t="s">
        <v>12</v>
      </c>
    </row>
    <row r="8" spans="2:7" ht="36.75" customHeight="1">
      <c r="B8" s="299" t="s">
        <v>71</v>
      </c>
      <c r="C8" s="70" t="s">
        <v>131</v>
      </c>
      <c r="D8" s="102">
        <v>601.02</v>
      </c>
      <c r="E8" s="193">
        <v>4.7699999999999996</v>
      </c>
      <c r="F8" s="101">
        <v>3</v>
      </c>
      <c r="G8" s="71"/>
    </row>
    <row r="9" spans="2:7" ht="36.75" customHeight="1">
      <c r="B9" s="299"/>
      <c r="C9" s="70" t="s">
        <v>132</v>
      </c>
      <c r="D9" s="102">
        <v>695.52</v>
      </c>
      <c r="E9" s="193">
        <v>2.7</v>
      </c>
      <c r="F9" s="101">
        <v>1</v>
      </c>
      <c r="G9" s="71"/>
    </row>
    <row r="10" spans="2:7" ht="36.75" customHeight="1">
      <c r="B10" s="299"/>
      <c r="C10" s="70" t="s">
        <v>133</v>
      </c>
      <c r="D10" s="102">
        <v>786.24</v>
      </c>
      <c r="E10" s="193">
        <v>2.7</v>
      </c>
      <c r="F10" s="101">
        <v>1</v>
      </c>
      <c r="G10" s="71"/>
    </row>
    <row r="11" spans="2:7" ht="36.75" customHeight="1">
      <c r="B11" s="299"/>
      <c r="C11" s="70" t="s">
        <v>134</v>
      </c>
      <c r="D11" s="102">
        <v>181.44</v>
      </c>
      <c r="E11" s="193">
        <v>2.7</v>
      </c>
      <c r="F11" s="101">
        <v>1</v>
      </c>
      <c r="G11" s="71"/>
    </row>
    <row r="12" spans="2:7" ht="36.75" customHeight="1">
      <c r="B12" s="299"/>
      <c r="C12" s="70" t="s">
        <v>135</v>
      </c>
      <c r="D12" s="102">
        <v>583.78</v>
      </c>
      <c r="E12" s="193">
        <v>4.7699999999999996</v>
      </c>
      <c r="F12" s="101">
        <v>1</v>
      </c>
      <c r="G12" s="71"/>
    </row>
    <row r="13" spans="2:7" ht="36.75" customHeight="1">
      <c r="B13" s="299"/>
      <c r="C13" s="70" t="s">
        <v>136</v>
      </c>
      <c r="D13" s="102">
        <v>0</v>
      </c>
      <c r="E13" s="193">
        <v>2.7</v>
      </c>
      <c r="F13" s="101">
        <v>1</v>
      </c>
      <c r="G13" s="71"/>
    </row>
    <row r="14" spans="2:7" ht="36.75" customHeight="1">
      <c r="B14" s="299"/>
      <c r="C14" s="70" t="s">
        <v>137</v>
      </c>
      <c r="D14" s="102">
        <v>373.97</v>
      </c>
      <c r="E14" s="193">
        <v>4.7699999999999996</v>
      </c>
      <c r="F14" s="101">
        <v>1</v>
      </c>
      <c r="G14" s="71"/>
    </row>
    <row r="15" spans="2:7" ht="36.75" customHeight="1">
      <c r="B15" s="299"/>
      <c r="C15" s="70" t="s">
        <v>138</v>
      </c>
      <c r="D15" s="102">
        <v>479.12</v>
      </c>
      <c r="E15" s="193">
        <v>2.7</v>
      </c>
      <c r="F15" s="101">
        <v>4</v>
      </c>
      <c r="G15" s="71"/>
    </row>
    <row r="16" spans="2:7" ht="36.75" customHeight="1">
      <c r="B16" s="299"/>
      <c r="C16" s="70" t="s">
        <v>139</v>
      </c>
      <c r="D16" s="102">
        <v>86.4</v>
      </c>
      <c r="E16" s="193">
        <v>2.7</v>
      </c>
      <c r="F16" s="101">
        <v>1</v>
      </c>
      <c r="G16" s="71"/>
    </row>
    <row r="17" spans="2:7" ht="36.75" customHeight="1">
      <c r="B17" s="299"/>
      <c r="C17" s="70" t="s">
        <v>140</v>
      </c>
      <c r="D17" s="102">
        <v>396.77</v>
      </c>
      <c r="E17" s="193">
        <v>2.7</v>
      </c>
      <c r="F17" s="101">
        <v>4</v>
      </c>
      <c r="G17" s="71"/>
    </row>
    <row r="18" spans="2:7" ht="36.75" customHeight="1">
      <c r="B18" s="299"/>
      <c r="C18" s="70" t="s">
        <v>141</v>
      </c>
      <c r="D18" s="102">
        <v>5405.78</v>
      </c>
      <c r="E18" s="193">
        <v>6.81</v>
      </c>
      <c r="F18" s="101">
        <v>3</v>
      </c>
      <c r="G18" s="71"/>
    </row>
    <row r="19" spans="2:7" ht="36.75" customHeight="1">
      <c r="B19" s="299"/>
      <c r="C19" s="70" t="s">
        <v>142</v>
      </c>
      <c r="D19" s="102">
        <v>791.35</v>
      </c>
      <c r="E19" s="193">
        <v>4.7699999999999996</v>
      </c>
      <c r="F19" s="101">
        <v>2</v>
      </c>
      <c r="G19" s="71"/>
    </row>
    <row r="20" spans="2:7" ht="36.75" customHeight="1">
      <c r="B20" s="299"/>
      <c r="C20" s="70" t="s">
        <v>143</v>
      </c>
      <c r="D20" s="102">
        <v>228.69</v>
      </c>
      <c r="E20" s="193">
        <v>2.7</v>
      </c>
      <c r="F20" s="101">
        <v>2</v>
      </c>
      <c r="G20" s="71"/>
    </row>
    <row r="21" spans="2:7" ht="36.75" customHeight="1">
      <c r="B21" s="299"/>
      <c r="C21" s="70" t="s">
        <v>144</v>
      </c>
      <c r="D21" s="102">
        <v>1152.9000000000001</v>
      </c>
      <c r="E21" s="193">
        <v>9</v>
      </c>
      <c r="F21" s="101">
        <v>4</v>
      </c>
      <c r="G21" s="71"/>
    </row>
    <row r="22" spans="2:7" ht="36.75" customHeight="1">
      <c r="B22" s="299"/>
      <c r="C22" s="70" t="s">
        <v>144</v>
      </c>
      <c r="D22" s="102">
        <v>0</v>
      </c>
      <c r="E22" s="193">
        <v>2.7</v>
      </c>
      <c r="F22" s="101">
        <v>1</v>
      </c>
      <c r="G22" s="71"/>
    </row>
    <row r="23" spans="2:7" ht="36.75" customHeight="1">
      <c r="B23" s="299"/>
      <c r="C23" s="70" t="s">
        <v>145</v>
      </c>
      <c r="D23" s="102">
        <v>601.02</v>
      </c>
      <c r="E23" s="193">
        <v>4.7699999999999996</v>
      </c>
      <c r="F23" s="101">
        <v>3</v>
      </c>
      <c r="G23" s="71"/>
    </row>
    <row r="24" spans="2:7" ht="36.75" customHeight="1">
      <c r="B24" s="299"/>
      <c r="C24" s="70" t="s">
        <v>146</v>
      </c>
      <c r="D24" s="102">
        <v>103.51</v>
      </c>
      <c r="E24" s="193">
        <v>4.7699999999999996</v>
      </c>
      <c r="F24" s="101">
        <v>1</v>
      </c>
      <c r="G24" s="71"/>
    </row>
    <row r="25" spans="2:7" ht="36.75" customHeight="1">
      <c r="B25" s="299"/>
      <c r="C25" s="70" t="s">
        <v>147</v>
      </c>
      <c r="D25" s="102">
        <v>378.97</v>
      </c>
      <c r="E25" s="193">
        <v>4.7699999999999996</v>
      </c>
      <c r="F25" s="101">
        <v>4</v>
      </c>
      <c r="G25" s="71"/>
    </row>
    <row r="26" spans="2:7" ht="36.75" customHeight="1">
      <c r="B26" s="299"/>
      <c r="C26" s="70" t="s">
        <v>148</v>
      </c>
      <c r="D26" s="102">
        <v>0</v>
      </c>
      <c r="E26" s="193">
        <v>4.7699999999999996</v>
      </c>
      <c r="F26" s="101">
        <v>1</v>
      </c>
      <c r="G26" s="71"/>
    </row>
    <row r="27" spans="2:7" ht="36.75" customHeight="1">
      <c r="B27" s="299"/>
      <c r="C27" s="70" t="s">
        <v>149</v>
      </c>
      <c r="D27" s="102">
        <v>248.76</v>
      </c>
      <c r="E27" s="193">
        <v>4.7699999999999996</v>
      </c>
      <c r="F27" s="101">
        <v>2</v>
      </c>
      <c r="G27" s="71"/>
    </row>
    <row r="28" spans="2:7" ht="36.75" customHeight="1">
      <c r="B28" s="299"/>
      <c r="C28" s="70" t="s">
        <v>150</v>
      </c>
      <c r="D28" s="102">
        <v>175.3</v>
      </c>
      <c r="E28" s="193">
        <v>4.7699999999999996</v>
      </c>
      <c r="F28" s="101">
        <v>1</v>
      </c>
      <c r="G28" s="71"/>
    </row>
    <row r="29" spans="2:7" ht="36.75" customHeight="1">
      <c r="B29" s="299"/>
      <c r="C29" s="70" t="s">
        <v>151</v>
      </c>
      <c r="D29" s="102">
        <v>0</v>
      </c>
      <c r="E29" s="193">
        <v>4.7699999999999996</v>
      </c>
      <c r="F29" s="101">
        <v>2</v>
      </c>
      <c r="G29" s="71"/>
    </row>
    <row r="30" spans="2:7" ht="36.75" customHeight="1">
      <c r="B30" s="299"/>
      <c r="C30" s="70" t="s">
        <v>152</v>
      </c>
      <c r="D30" s="102">
        <v>849.54</v>
      </c>
      <c r="E30" s="193">
        <v>4.7699999999999996</v>
      </c>
      <c r="F30" s="101">
        <v>4</v>
      </c>
      <c r="G30" s="71"/>
    </row>
    <row r="31" spans="2:7" ht="36.75" customHeight="1">
      <c r="B31" s="299"/>
      <c r="C31" s="70" t="s">
        <v>153</v>
      </c>
      <c r="D31" s="102">
        <v>584.32000000000005</v>
      </c>
      <c r="E31" s="193">
        <v>4.7699999999999996</v>
      </c>
      <c r="F31" s="101">
        <v>3</v>
      </c>
      <c r="G31" s="71"/>
    </row>
    <row r="32" spans="2:7" ht="36.75" customHeight="1">
      <c r="B32" s="299"/>
      <c r="C32" s="70" t="s">
        <v>154</v>
      </c>
      <c r="D32" s="102">
        <v>158.76</v>
      </c>
      <c r="E32" s="193">
        <v>2.7</v>
      </c>
      <c r="F32" s="101">
        <v>2</v>
      </c>
      <c r="G32" s="71"/>
    </row>
    <row r="33" spans="2:7" ht="36.75" customHeight="1">
      <c r="B33" s="299"/>
      <c r="C33" s="70" t="s">
        <v>155</v>
      </c>
      <c r="D33" s="102">
        <v>246.65</v>
      </c>
      <c r="E33" s="193">
        <v>2.7</v>
      </c>
      <c r="F33" s="101">
        <v>2</v>
      </c>
      <c r="G33" s="71"/>
    </row>
    <row r="34" spans="2:7" ht="36.75" customHeight="1">
      <c r="B34" s="299"/>
      <c r="C34" s="70" t="s">
        <v>156</v>
      </c>
      <c r="D34" s="102">
        <v>213.7</v>
      </c>
      <c r="E34" s="193">
        <v>4.7699999999999996</v>
      </c>
      <c r="F34" s="101">
        <v>1</v>
      </c>
      <c r="G34" s="71"/>
    </row>
    <row r="35" spans="2:7" ht="36.75" customHeight="1">
      <c r="B35" s="299"/>
      <c r="C35" s="70" t="s">
        <v>157</v>
      </c>
      <c r="D35" s="102">
        <v>382.63</v>
      </c>
      <c r="E35" s="193">
        <v>2.7</v>
      </c>
      <c r="F35" s="101">
        <v>2</v>
      </c>
      <c r="G35" s="71"/>
    </row>
    <row r="36" spans="2:7" ht="36.75" customHeight="1">
      <c r="B36" s="299"/>
      <c r="C36" s="70" t="s">
        <v>158</v>
      </c>
      <c r="D36" s="102">
        <v>268.38</v>
      </c>
      <c r="E36" s="193">
        <v>2.7</v>
      </c>
      <c r="F36" s="101">
        <v>3</v>
      </c>
      <c r="G36" s="71"/>
    </row>
    <row r="37" spans="2:7" ht="36.75" customHeight="1">
      <c r="B37" s="299"/>
      <c r="C37" s="70" t="s">
        <v>159</v>
      </c>
      <c r="D37" s="102">
        <v>234.49</v>
      </c>
      <c r="E37" s="193">
        <v>2.7</v>
      </c>
      <c r="F37" s="101">
        <v>4</v>
      </c>
      <c r="G37" s="71"/>
    </row>
    <row r="38" spans="2:7" ht="36.75" customHeight="1">
      <c r="B38" s="299"/>
      <c r="C38" s="70" t="s">
        <v>160</v>
      </c>
      <c r="D38" s="102">
        <v>0</v>
      </c>
      <c r="E38" s="193">
        <v>2.7</v>
      </c>
      <c r="F38" s="101">
        <v>1</v>
      </c>
      <c r="G38" s="71"/>
    </row>
    <row r="39" spans="2:7" ht="36.75" customHeight="1">
      <c r="B39" s="299"/>
      <c r="C39" s="70" t="s">
        <v>161</v>
      </c>
      <c r="D39" s="102">
        <v>0</v>
      </c>
      <c r="E39" s="193">
        <v>2.7</v>
      </c>
      <c r="F39" s="101">
        <v>4</v>
      </c>
      <c r="G39" s="71"/>
    </row>
    <row r="40" spans="2:7" ht="36.75" customHeight="1">
      <c r="B40" s="299"/>
      <c r="C40" s="70" t="s">
        <v>162</v>
      </c>
      <c r="D40" s="102">
        <v>328.86</v>
      </c>
      <c r="E40" s="193">
        <v>2.7</v>
      </c>
      <c r="F40" s="101">
        <v>2</v>
      </c>
      <c r="G40" s="71"/>
    </row>
    <row r="41" spans="2:7" ht="36.75" customHeight="1">
      <c r="B41" s="299"/>
      <c r="C41" s="70" t="s">
        <v>163</v>
      </c>
      <c r="D41" s="102">
        <v>396.9</v>
      </c>
      <c r="E41" s="193">
        <v>6.3</v>
      </c>
      <c r="F41" s="101">
        <v>4</v>
      </c>
      <c r="G41" s="71"/>
    </row>
    <row r="42" spans="2:7" ht="36.75" customHeight="1">
      <c r="B42" s="299"/>
      <c r="C42" s="70" t="s">
        <v>164</v>
      </c>
      <c r="D42" s="102">
        <v>801.36</v>
      </c>
      <c r="E42" s="193">
        <v>4.7699999999999996</v>
      </c>
      <c r="F42" s="101">
        <v>1</v>
      </c>
      <c r="G42" s="71"/>
    </row>
    <row r="43" spans="2:7" ht="36.75" customHeight="1">
      <c r="B43" s="299"/>
      <c r="C43" s="70" t="s">
        <v>165</v>
      </c>
      <c r="D43" s="102">
        <v>801.36</v>
      </c>
      <c r="E43" s="193">
        <v>4.7699999999999996</v>
      </c>
      <c r="F43" s="101">
        <v>1</v>
      </c>
      <c r="G43" s="71"/>
    </row>
    <row r="44" spans="2:7" ht="36.75" customHeight="1">
      <c r="B44" s="299"/>
      <c r="C44" s="70" t="s">
        <v>166</v>
      </c>
      <c r="D44" s="102">
        <v>0</v>
      </c>
      <c r="E44" s="193">
        <v>9</v>
      </c>
      <c r="F44" s="101">
        <v>2</v>
      </c>
      <c r="G44" s="71"/>
    </row>
    <row r="45" spans="2:7" ht="36.75" customHeight="1">
      <c r="B45" s="299"/>
      <c r="C45" s="70" t="s">
        <v>166</v>
      </c>
      <c r="D45" s="102">
        <v>58.59</v>
      </c>
      <c r="E45" s="193">
        <v>2.7</v>
      </c>
      <c r="F45" s="101">
        <v>2</v>
      </c>
      <c r="G45" s="71"/>
    </row>
    <row r="46" spans="2:7" ht="36.75" customHeight="1">
      <c r="B46" s="299"/>
      <c r="C46" s="70" t="s">
        <v>167</v>
      </c>
      <c r="D46" s="102">
        <v>0</v>
      </c>
      <c r="E46" s="193">
        <v>2.7</v>
      </c>
      <c r="F46" s="101">
        <v>1</v>
      </c>
      <c r="G46" s="71"/>
    </row>
    <row r="47" spans="2:7" ht="36.75" customHeight="1">
      <c r="B47" s="299"/>
      <c r="C47" s="70" t="s">
        <v>167</v>
      </c>
      <c r="D47" s="102">
        <v>0</v>
      </c>
      <c r="E47" s="193">
        <v>9</v>
      </c>
      <c r="F47" s="101">
        <v>1</v>
      </c>
      <c r="G47" s="71"/>
    </row>
    <row r="48" spans="2:7" ht="36.75" customHeight="1">
      <c r="B48" s="299"/>
      <c r="C48" s="70" t="s">
        <v>168</v>
      </c>
      <c r="D48" s="102">
        <v>65.88</v>
      </c>
      <c r="E48" s="193">
        <v>4.7699999999999996</v>
      </c>
      <c r="F48" s="101">
        <v>3</v>
      </c>
      <c r="G48" s="71"/>
    </row>
    <row r="49" spans="2:10" ht="36.75" customHeight="1">
      <c r="B49" s="299"/>
      <c r="C49" s="70" t="s">
        <v>169</v>
      </c>
      <c r="D49" s="102">
        <v>1652.81</v>
      </c>
      <c r="E49" s="193">
        <v>4.7699999999999996</v>
      </c>
      <c r="F49" s="101">
        <v>1</v>
      </c>
      <c r="G49" s="71"/>
    </row>
    <row r="50" spans="2:10" ht="36.75" customHeight="1">
      <c r="B50" s="299"/>
      <c r="C50" s="70" t="s">
        <v>170</v>
      </c>
      <c r="D50" s="102">
        <v>1762.99</v>
      </c>
      <c r="E50" s="193">
        <v>4.7699999999999996</v>
      </c>
      <c r="F50" s="101">
        <v>1</v>
      </c>
      <c r="G50" s="71"/>
    </row>
    <row r="51" spans="2:10" ht="36.75" customHeight="1">
      <c r="B51" s="299"/>
      <c r="C51" s="70" t="s">
        <v>171</v>
      </c>
      <c r="D51" s="102">
        <v>0</v>
      </c>
      <c r="E51" s="193">
        <v>4.7699999999999996</v>
      </c>
      <c r="F51" s="101">
        <v>1</v>
      </c>
      <c r="G51" s="71"/>
    </row>
    <row r="52" spans="2:10" ht="36.75" customHeight="1">
      <c r="B52" s="299"/>
      <c r="C52" s="70" t="s">
        <v>172</v>
      </c>
      <c r="D52" s="102">
        <v>0</v>
      </c>
      <c r="E52" s="193">
        <v>2.7</v>
      </c>
      <c r="F52" s="101">
        <v>1</v>
      </c>
      <c r="G52" s="71"/>
    </row>
    <row r="53" spans="2:10" ht="36.75" customHeight="1">
      <c r="B53" s="299"/>
      <c r="C53" s="70" t="s">
        <v>173</v>
      </c>
      <c r="D53" s="102">
        <v>0</v>
      </c>
      <c r="E53" s="193">
        <v>2.7</v>
      </c>
      <c r="F53" s="101">
        <v>1</v>
      </c>
      <c r="G53" s="71"/>
    </row>
    <row r="54" spans="2:10" ht="36.75" customHeight="1">
      <c r="B54" s="299"/>
      <c r="C54" s="70" t="s">
        <v>174</v>
      </c>
      <c r="D54" s="102">
        <v>0</v>
      </c>
      <c r="E54" s="193">
        <v>2.7</v>
      </c>
      <c r="F54" s="101">
        <v>1</v>
      </c>
      <c r="G54" s="71"/>
    </row>
    <row r="55" spans="2:10" ht="36.75" customHeight="1">
      <c r="B55" s="299"/>
      <c r="C55" s="70" t="s">
        <v>175</v>
      </c>
      <c r="D55" s="102">
        <v>0</v>
      </c>
      <c r="E55" s="193">
        <v>2.7</v>
      </c>
      <c r="F55" s="101">
        <v>1</v>
      </c>
      <c r="G55" s="71"/>
    </row>
    <row r="56" spans="2:10" ht="36.75" customHeight="1">
      <c r="B56" s="299"/>
      <c r="C56" s="70" t="s">
        <v>176</v>
      </c>
      <c r="D56" s="102">
        <v>641.09</v>
      </c>
      <c r="E56" s="193">
        <v>4.7699999999999996</v>
      </c>
      <c r="F56" s="101">
        <v>1</v>
      </c>
      <c r="G56" s="71"/>
    </row>
    <row r="57" spans="2:10" ht="36.75" customHeight="1">
      <c r="B57" s="299"/>
      <c r="C57" s="70" t="s">
        <v>177</v>
      </c>
      <c r="D57" s="102">
        <v>170.1</v>
      </c>
      <c r="E57" s="193">
        <v>2.7</v>
      </c>
      <c r="F57" s="101">
        <v>1</v>
      </c>
      <c r="G57" s="71"/>
    </row>
    <row r="58" spans="2:10" ht="36.75" customHeight="1">
      <c r="B58" s="299"/>
      <c r="C58" s="70" t="s">
        <v>178</v>
      </c>
      <c r="D58" s="102">
        <v>311.85000000000002</v>
      </c>
      <c r="E58" s="193">
        <v>2.7</v>
      </c>
      <c r="F58" s="101">
        <v>1</v>
      </c>
      <c r="G58" s="71"/>
    </row>
    <row r="59" spans="2:10" ht="36.75" customHeight="1">
      <c r="B59" s="299"/>
      <c r="C59" s="70" t="s">
        <v>179</v>
      </c>
      <c r="D59" s="102">
        <v>300.51</v>
      </c>
      <c r="E59" s="193">
        <v>4.7699999999999996</v>
      </c>
      <c r="F59" s="101">
        <v>1</v>
      </c>
      <c r="G59" s="71"/>
    </row>
    <row r="60" spans="2:10" ht="25.5" customHeight="1">
      <c r="B60" s="72" t="s">
        <v>37</v>
      </c>
      <c r="C60" s="70"/>
      <c r="D60" s="103">
        <f>SUM(D8:D59)</f>
        <v>23501.31</v>
      </c>
      <c r="E60" s="103">
        <f>SUM(E8:E59)</f>
        <v>212.54999999999998</v>
      </c>
      <c r="F60" s="177">
        <f>SUM(F8:F59)</f>
        <v>98</v>
      </c>
      <c r="G60" s="73"/>
    </row>
    <row r="61" spans="2:10" ht="39.6" customHeight="1">
      <c r="B61" s="268" t="s">
        <v>113</v>
      </c>
      <c r="C61" s="70" t="s">
        <v>180</v>
      </c>
      <c r="D61" s="102">
        <v>403.34</v>
      </c>
      <c r="E61" s="193">
        <v>25</v>
      </c>
      <c r="F61" s="101">
        <v>7</v>
      </c>
      <c r="G61" s="74" t="s">
        <v>181</v>
      </c>
    </row>
    <row r="62" spans="2:10" ht="25.5" customHeight="1">
      <c r="B62" s="269"/>
      <c r="C62" s="70" t="s">
        <v>182</v>
      </c>
      <c r="D62" s="102">
        <v>16.2</v>
      </c>
      <c r="E62" s="193">
        <v>6.2</v>
      </c>
      <c r="F62" s="101">
        <v>1</v>
      </c>
      <c r="G62" s="74"/>
    </row>
    <row r="63" spans="2:10" ht="39.6" customHeight="1">
      <c r="B63" s="269"/>
      <c r="C63" s="70" t="s">
        <v>183</v>
      </c>
      <c r="D63" s="102">
        <v>136.66</v>
      </c>
      <c r="E63" s="193">
        <v>25</v>
      </c>
      <c r="F63" s="101">
        <v>4</v>
      </c>
      <c r="G63" s="74" t="s">
        <v>181</v>
      </c>
    </row>
    <row r="64" spans="2:10" ht="25.5" customHeight="1">
      <c r="B64" s="75" t="s">
        <v>37</v>
      </c>
      <c r="C64" s="75"/>
      <c r="D64" s="103">
        <f>SUM(D61:D63)</f>
        <v>556.19999999999993</v>
      </c>
      <c r="E64" s="103">
        <f>SUM(E61:E63)</f>
        <v>56.2</v>
      </c>
      <c r="F64" s="177">
        <f>SUM(F61:F63)</f>
        <v>12</v>
      </c>
      <c r="G64" s="73"/>
      <c r="H64" s="76"/>
      <c r="I64" s="76"/>
      <c r="J64" s="76"/>
    </row>
    <row r="65" spans="1:7" ht="31.5" customHeight="1">
      <c r="B65" s="302" t="s">
        <v>48</v>
      </c>
      <c r="C65" s="302"/>
      <c r="D65" s="302"/>
      <c r="E65" s="302"/>
      <c r="F65" s="302"/>
      <c r="G65" s="303"/>
    </row>
    <row r="66" spans="1:7" ht="53.25" customHeight="1">
      <c r="A66" s="8"/>
      <c r="B66" s="68" t="s">
        <v>8</v>
      </c>
      <c r="C66" s="68" t="s">
        <v>49</v>
      </c>
      <c r="D66" s="68" t="s">
        <v>10</v>
      </c>
      <c r="E66" s="68" t="s">
        <v>117</v>
      </c>
      <c r="F66" s="68" t="s">
        <v>2</v>
      </c>
      <c r="G66" s="69" t="s">
        <v>51</v>
      </c>
    </row>
    <row r="67" spans="1:7" ht="33" customHeight="1">
      <c r="B67" s="22" t="s">
        <v>52</v>
      </c>
      <c r="C67" s="77"/>
      <c r="D67" s="102">
        <v>0</v>
      </c>
      <c r="E67" s="102">
        <v>0</v>
      </c>
      <c r="F67" s="168">
        <v>0</v>
      </c>
      <c r="G67" s="18"/>
    </row>
    <row r="68" spans="1:7" ht="24.75" customHeight="1">
      <c r="B68" s="79" t="s">
        <v>37</v>
      </c>
      <c r="C68" s="80"/>
      <c r="D68" s="57">
        <f>SUM(D67)</f>
        <v>0</v>
      </c>
      <c r="E68" s="57">
        <f>SUM(E67)</f>
        <v>0</v>
      </c>
      <c r="F68" s="206">
        <f>SUM(F67)</f>
        <v>0</v>
      </c>
      <c r="G68" s="18"/>
    </row>
    <row r="69" spans="1:7" ht="28.5" customHeight="1">
      <c r="B69" s="22" t="s">
        <v>53</v>
      </c>
      <c r="C69" s="82" t="s">
        <v>184</v>
      </c>
      <c r="D69" s="102">
        <v>0</v>
      </c>
      <c r="E69" s="102">
        <v>2763</v>
      </c>
      <c r="F69" s="168">
        <v>56</v>
      </c>
      <c r="G69" s="18"/>
    </row>
    <row r="70" spans="1:7" ht="29.25" customHeight="1">
      <c r="B70" s="79" t="s">
        <v>37</v>
      </c>
      <c r="C70" s="80"/>
      <c r="D70" s="103">
        <f>SUM(D69)</f>
        <v>0</v>
      </c>
      <c r="E70" s="103">
        <f>SUM(E69)</f>
        <v>2763</v>
      </c>
      <c r="F70" s="207">
        <f>SUM(F69)</f>
        <v>56</v>
      </c>
      <c r="G70" s="18"/>
    </row>
    <row r="71" spans="1:7" ht="24" customHeight="1">
      <c r="B71" s="22" t="s">
        <v>57</v>
      </c>
      <c r="C71" s="77"/>
      <c r="D71" s="102">
        <v>0</v>
      </c>
      <c r="E71" s="102">
        <v>0</v>
      </c>
      <c r="F71" s="168">
        <v>0</v>
      </c>
      <c r="G71" s="18"/>
    </row>
    <row r="72" spans="1:7" ht="27" customHeight="1">
      <c r="B72" s="79" t="s">
        <v>37</v>
      </c>
      <c r="C72" s="80"/>
      <c r="D72" s="57">
        <f>SUM(D71)</f>
        <v>0</v>
      </c>
      <c r="E72" s="57">
        <f>SUM(E71)</f>
        <v>0</v>
      </c>
      <c r="F72" s="206">
        <f>SUM(F71)</f>
        <v>0</v>
      </c>
      <c r="G72" s="18"/>
    </row>
    <row r="73" spans="1:7" ht="27" customHeight="1">
      <c r="B73" s="22" t="s">
        <v>59</v>
      </c>
      <c r="C73" s="82" t="s">
        <v>185</v>
      </c>
      <c r="D73" s="102">
        <v>0</v>
      </c>
      <c r="E73" s="102">
        <v>23011</v>
      </c>
      <c r="F73" s="208">
        <v>1</v>
      </c>
      <c r="G73" s="83" t="s">
        <v>186</v>
      </c>
    </row>
    <row r="74" spans="1:7" ht="16.5" customHeight="1">
      <c r="B74" s="79" t="s">
        <v>37</v>
      </c>
      <c r="C74" s="80"/>
      <c r="D74" s="103">
        <f>SUM(D73)</f>
        <v>0</v>
      </c>
      <c r="E74" s="103">
        <f>SUM(E73)</f>
        <v>23011</v>
      </c>
      <c r="F74" s="207">
        <f>SUM(F73)</f>
        <v>1</v>
      </c>
      <c r="G74" s="18"/>
    </row>
    <row r="75" spans="1:7" ht="30.75" customHeight="1">
      <c r="B75" s="22" t="s">
        <v>61</v>
      </c>
      <c r="C75" s="85"/>
      <c r="D75" s="102">
        <v>0</v>
      </c>
      <c r="E75" s="102">
        <v>0</v>
      </c>
      <c r="F75" s="168">
        <v>0</v>
      </c>
      <c r="G75" s="18"/>
    </row>
    <row r="76" spans="1:7" ht="15.75">
      <c r="B76" s="79" t="s">
        <v>37</v>
      </c>
      <c r="C76" s="80"/>
      <c r="D76" s="57">
        <f>SUM(D75)</f>
        <v>0</v>
      </c>
      <c r="E76" s="57">
        <f>SUM(E75)</f>
        <v>0</v>
      </c>
      <c r="F76" s="206">
        <f>SUM(F75)</f>
        <v>0</v>
      </c>
      <c r="G76" s="18"/>
    </row>
    <row r="77" spans="1:7" ht="17.25" customHeight="1">
      <c r="B77" s="301"/>
      <c r="C77" s="301"/>
      <c r="D77" s="301"/>
      <c r="E77" s="301"/>
      <c r="F77" s="301"/>
      <c r="G77" s="301"/>
    </row>
    <row r="78" spans="1:7" ht="33" customHeight="1">
      <c r="B78" s="75" t="s">
        <v>187</v>
      </c>
      <c r="C78" s="80"/>
      <c r="D78" s="104">
        <f>SUM(D60+D64+D68+D70+D72+D74+D76)</f>
        <v>24057.510000000002</v>
      </c>
      <c r="E78" s="104">
        <f>SUM(E60+E64+E68+E70+E72+E74+E76)</f>
        <v>26042.75</v>
      </c>
      <c r="F78" s="171">
        <f>SUM(F60+F64+F68+F70+F72+F74+F76)</f>
        <v>167</v>
      </c>
      <c r="G78" s="18"/>
    </row>
    <row r="79" spans="1:7">
      <c r="B79" s="30"/>
      <c r="C79" s="31"/>
      <c r="D79" s="31"/>
      <c r="E79" s="31"/>
      <c r="F79" s="31"/>
    </row>
    <row r="80" spans="1:7">
      <c r="B80" s="30"/>
      <c r="C80" s="31"/>
      <c r="D80" s="31"/>
      <c r="E80" s="31"/>
      <c r="F80" s="31"/>
    </row>
    <row r="81" spans="2:4">
      <c r="B81" s="32" t="s">
        <v>240</v>
      </c>
    </row>
    <row r="82" spans="2:4">
      <c r="B82" s="32"/>
    </row>
    <row r="83" spans="2:4">
      <c r="B83" s="33" t="s">
        <v>241</v>
      </c>
    </row>
    <row r="84" spans="2:4">
      <c r="B84" s="33" t="s">
        <v>242</v>
      </c>
    </row>
    <row r="85" spans="2:4">
      <c r="B85" s="33" t="s">
        <v>243</v>
      </c>
    </row>
    <row r="86" spans="2:4">
      <c r="B86" s="34"/>
    </row>
    <row r="87" spans="2:4">
      <c r="B87" t="s">
        <v>125</v>
      </c>
    </row>
    <row r="88" spans="2:4">
      <c r="B88" s="267"/>
      <c r="C88" s="267"/>
      <c r="D88" s="267"/>
    </row>
    <row r="89" spans="2:4">
      <c r="B89" t="s">
        <v>129</v>
      </c>
    </row>
    <row r="90" spans="2:4" ht="15.75" customHeight="1"/>
  </sheetData>
  <mergeCells count="8">
    <mergeCell ref="B77:G77"/>
    <mergeCell ref="B88:D88"/>
    <mergeCell ref="B4:G4"/>
    <mergeCell ref="B5:G5"/>
    <mergeCell ref="B6:G6"/>
    <mergeCell ref="B8:B59"/>
    <mergeCell ref="B61:B63"/>
    <mergeCell ref="B65:G6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A49" zoomScale="90" zoomScaleNormal="90" workbookViewId="0">
      <selection activeCell="F25" sqref="F25"/>
    </sheetView>
  </sheetViews>
  <sheetFormatPr defaultColWidth="9.125" defaultRowHeight="14.25"/>
  <cols>
    <col min="1" max="1" width="3.5" customWidth="1"/>
    <col min="2" max="2" width="45.125" customWidth="1"/>
    <col min="3" max="3" width="40.5" customWidth="1"/>
    <col min="4" max="4" width="16.625" customWidth="1"/>
    <col min="5" max="5" width="24.875" customWidth="1"/>
    <col min="6" max="6" width="15.375" customWidth="1"/>
    <col min="7" max="7" width="34.5" customWidth="1"/>
  </cols>
  <sheetData>
    <row r="1" spans="2:7" ht="30" customHeight="1">
      <c r="B1" s="65" t="s">
        <v>4</v>
      </c>
    </row>
    <row r="2" spans="2:7" ht="25.5" customHeight="1">
      <c r="B2" s="65" t="s">
        <v>5</v>
      </c>
      <c r="D2" s="66"/>
      <c r="E2" s="66"/>
    </row>
    <row r="3" spans="2:7" ht="12.75" customHeight="1">
      <c r="B3" s="65"/>
      <c r="D3" s="66"/>
      <c r="E3" s="66"/>
    </row>
    <row r="4" spans="2:7" ht="32.25" customHeight="1">
      <c r="B4" s="290" t="s">
        <v>391</v>
      </c>
      <c r="C4" s="290"/>
      <c r="D4" s="290"/>
      <c r="E4" s="290"/>
      <c r="F4" s="290"/>
      <c r="G4" s="290"/>
    </row>
    <row r="5" spans="2:7" ht="31.5" customHeight="1">
      <c r="B5" s="290" t="s">
        <v>246</v>
      </c>
      <c r="C5" s="290"/>
      <c r="D5" s="290"/>
      <c r="E5" s="290"/>
      <c r="F5" s="290"/>
      <c r="G5" s="290"/>
    </row>
    <row r="6" spans="2:7" ht="26.25" customHeight="1">
      <c r="B6" s="291" t="s">
        <v>7</v>
      </c>
      <c r="C6" s="291"/>
      <c r="D6" s="291"/>
      <c r="E6" s="291"/>
      <c r="F6" s="291"/>
      <c r="G6" s="291"/>
    </row>
    <row r="7" spans="2:7" ht="55.5" customHeight="1">
      <c r="B7" s="67" t="s">
        <v>8</v>
      </c>
      <c r="C7" s="113" t="s">
        <v>9</v>
      </c>
      <c r="D7" s="113" t="s">
        <v>10</v>
      </c>
      <c r="E7" s="113" t="s">
        <v>70</v>
      </c>
      <c r="F7" s="113" t="s">
        <v>2</v>
      </c>
      <c r="G7" s="114" t="s">
        <v>12</v>
      </c>
    </row>
    <row r="8" spans="2:7">
      <c r="B8" s="304" t="s">
        <v>71</v>
      </c>
      <c r="C8" s="268" t="s">
        <v>247</v>
      </c>
      <c r="D8" s="307">
        <f>189+274.05+274.5+302.4+37.8+815.62</f>
        <v>1893.37</v>
      </c>
      <c r="E8" s="195">
        <f>15*0.3</f>
        <v>4.5</v>
      </c>
      <c r="F8" s="196">
        <v>4</v>
      </c>
      <c r="G8" s="120"/>
    </row>
    <row r="9" spans="2:7" ht="33.75" customHeight="1">
      <c r="B9" s="305"/>
      <c r="C9" s="270"/>
      <c r="D9" s="308"/>
      <c r="E9" s="195">
        <f>6*0.3</f>
        <v>1.7999999999999998</v>
      </c>
      <c r="F9" s="196">
        <v>1</v>
      </c>
      <c r="G9" s="120"/>
    </row>
    <row r="10" spans="2:7" ht="38.25">
      <c r="B10" s="305"/>
      <c r="C10" s="120" t="s">
        <v>248</v>
      </c>
      <c r="D10" s="194">
        <f>200+708.75+315+1192.5+380.19</f>
        <v>2796.44</v>
      </c>
      <c r="E10" s="195">
        <f>15*0.3</f>
        <v>4.5</v>
      </c>
      <c r="F10" s="196">
        <v>4</v>
      </c>
      <c r="G10" s="120"/>
    </row>
    <row r="11" spans="2:7" ht="38.25">
      <c r="B11" s="305"/>
      <c r="C11" s="144" t="s">
        <v>249</v>
      </c>
      <c r="D11" s="115">
        <f>459.9+153+90.3</f>
        <v>703.19999999999993</v>
      </c>
      <c r="E11" s="150">
        <f>10*0.3</f>
        <v>3</v>
      </c>
      <c r="F11" s="151">
        <v>2</v>
      </c>
      <c r="G11" s="144"/>
    </row>
    <row r="12" spans="2:7">
      <c r="B12" s="305"/>
      <c r="C12" s="309" t="s">
        <v>250</v>
      </c>
      <c r="D12" s="311">
        <f>65.1+338.1+558.6+294.84+390.6</f>
        <v>1647.2400000000002</v>
      </c>
      <c r="E12" s="195">
        <f>10*0.3</f>
        <v>3</v>
      </c>
      <c r="F12" s="196">
        <v>3</v>
      </c>
      <c r="G12" s="120"/>
    </row>
    <row r="13" spans="2:7">
      <c r="B13" s="305"/>
      <c r="C13" s="310"/>
      <c r="D13" s="312"/>
      <c r="E13" s="195">
        <f>6*0.3</f>
        <v>1.7999999999999998</v>
      </c>
      <c r="F13" s="196">
        <v>1</v>
      </c>
      <c r="G13" s="120"/>
    </row>
    <row r="14" spans="2:7">
      <c r="B14" s="305"/>
      <c r="C14" s="313" t="s">
        <v>251</v>
      </c>
      <c r="D14" s="314">
        <f>157.5+63+78.75+22.32+96.6+781.2</f>
        <v>1199.3699999999999</v>
      </c>
      <c r="E14" s="153">
        <f>10*0.3</f>
        <v>3</v>
      </c>
      <c r="F14" s="155">
        <v>4</v>
      </c>
      <c r="G14" s="148"/>
    </row>
    <row r="15" spans="2:7">
      <c r="B15" s="305"/>
      <c r="C15" s="313"/>
      <c r="D15" s="314"/>
      <c r="E15" s="195">
        <v>6</v>
      </c>
      <c r="F15" s="196">
        <v>1</v>
      </c>
      <c r="G15" s="145"/>
    </row>
    <row r="16" spans="2:7">
      <c r="B16" s="305"/>
      <c r="C16" s="313"/>
      <c r="D16" s="314"/>
      <c r="E16" s="150">
        <f>6*0.3</f>
        <v>1.7999999999999998</v>
      </c>
      <c r="F16" s="151">
        <v>1</v>
      </c>
      <c r="G16" s="144"/>
    </row>
    <row r="17" spans="2:7" ht="38.25">
      <c r="B17" s="305"/>
      <c r="C17" s="152" t="s">
        <v>252</v>
      </c>
      <c r="D17" s="194">
        <f>37.8+35.1+55.8+17.28</f>
        <v>145.97999999999999</v>
      </c>
      <c r="E17" s="195">
        <f>6*0.3</f>
        <v>1.7999999999999998</v>
      </c>
      <c r="F17" s="196">
        <v>4</v>
      </c>
      <c r="G17" s="120"/>
    </row>
    <row r="18" spans="2:7" ht="38.25">
      <c r="B18" s="305"/>
      <c r="C18" s="144" t="s">
        <v>253</v>
      </c>
      <c r="D18" s="115">
        <f>40.2+81.9+142.8+153-4.32+1505.7+88.2</f>
        <v>2007.4800000000002</v>
      </c>
      <c r="E18" s="150">
        <f>10*0.3</f>
        <v>3</v>
      </c>
      <c r="F18" s="151">
        <v>5</v>
      </c>
      <c r="G18" s="144"/>
    </row>
    <row r="19" spans="2:7">
      <c r="B19" s="305"/>
      <c r="C19" s="309" t="s">
        <v>254</v>
      </c>
      <c r="D19" s="311">
        <f>130.2+23.76+210+59.92</f>
        <v>423.88</v>
      </c>
      <c r="E19" s="195">
        <f>10*0.3</f>
        <v>3</v>
      </c>
      <c r="F19" s="196">
        <v>1</v>
      </c>
      <c r="G19" s="120"/>
    </row>
    <row r="20" spans="2:7">
      <c r="B20" s="305"/>
      <c r="C20" s="313"/>
      <c r="D20" s="314"/>
      <c r="E20" s="195">
        <v>6</v>
      </c>
      <c r="F20" s="196">
        <v>1</v>
      </c>
      <c r="G20" s="145"/>
    </row>
    <row r="21" spans="2:7">
      <c r="B21" s="305"/>
      <c r="C21" s="310"/>
      <c r="D21" s="312"/>
      <c r="E21" s="153">
        <f>6*0.3</f>
        <v>1.7999999999999998</v>
      </c>
      <c r="F21" s="155">
        <v>2</v>
      </c>
      <c r="G21" s="148"/>
    </row>
    <row r="22" spans="2:7" ht="51">
      <c r="B22" s="305"/>
      <c r="C22" s="144" t="s">
        <v>255</v>
      </c>
      <c r="D22" s="115">
        <f>204.12+13.25</f>
        <v>217.37</v>
      </c>
      <c r="E22" s="150">
        <f>6*0.3</f>
        <v>1.7999999999999998</v>
      </c>
      <c r="F22" s="151">
        <v>2</v>
      </c>
      <c r="G22" s="144"/>
    </row>
    <row r="23" spans="2:7">
      <c r="B23" s="305"/>
      <c r="C23" s="309" t="s">
        <v>256</v>
      </c>
      <c r="D23" s="311">
        <f>764.82+120</f>
        <v>884.82</v>
      </c>
      <c r="E23" s="195">
        <f>10*0.3</f>
        <v>3</v>
      </c>
      <c r="F23" s="196">
        <v>1</v>
      </c>
      <c r="G23" s="120"/>
    </row>
    <row r="24" spans="2:7" ht="62.25" customHeight="1">
      <c r="B24" s="305"/>
      <c r="C24" s="310"/>
      <c r="D24" s="312"/>
      <c r="E24" s="195">
        <f>6*0.3</f>
        <v>1.7999999999999998</v>
      </c>
      <c r="F24" s="164">
        <v>1</v>
      </c>
      <c r="G24" s="120"/>
    </row>
    <row r="25" spans="2:7" ht="63.6" customHeight="1">
      <c r="B25" s="305"/>
      <c r="C25" s="144" t="s">
        <v>257</v>
      </c>
      <c r="D25" s="115">
        <f>51.3+324+552.3+119.7+193.2+147</f>
        <v>1387.5</v>
      </c>
      <c r="E25" s="150">
        <f>10*0.3</f>
        <v>3</v>
      </c>
      <c r="F25" s="151">
        <v>4</v>
      </c>
      <c r="G25" s="144"/>
    </row>
    <row r="26" spans="2:7" ht="38.25">
      <c r="B26" s="305"/>
      <c r="C26" s="120" t="s">
        <v>258</v>
      </c>
      <c r="D26" s="194">
        <f>283.5+198.45+1286.33+1275.75+101</f>
        <v>3145.0299999999997</v>
      </c>
      <c r="E26" s="195">
        <f>15*0.3</f>
        <v>4.5</v>
      </c>
      <c r="F26" s="196">
        <v>5</v>
      </c>
      <c r="G26" s="120"/>
    </row>
    <row r="27" spans="2:7">
      <c r="B27" s="305"/>
      <c r="C27" s="313" t="s">
        <v>259</v>
      </c>
      <c r="D27" s="314">
        <f>1140.3+120+70.56+32.76</f>
        <v>1363.62</v>
      </c>
      <c r="E27" s="153">
        <f>10*0.3</f>
        <v>3</v>
      </c>
      <c r="F27" s="155">
        <v>2</v>
      </c>
      <c r="G27" s="148"/>
    </row>
    <row r="28" spans="2:7">
      <c r="B28" s="305"/>
      <c r="C28" s="313"/>
      <c r="D28" s="314"/>
      <c r="E28" s="150">
        <f>6*0.3</f>
        <v>1.7999999999999998</v>
      </c>
      <c r="F28" s="151">
        <v>2</v>
      </c>
      <c r="G28" s="144"/>
    </row>
    <row r="29" spans="2:7" ht="38.25">
      <c r="B29" s="305"/>
      <c r="C29" s="120" t="s">
        <v>260</v>
      </c>
      <c r="D29" s="194">
        <f>37.8+36.54+126</f>
        <v>200.34</v>
      </c>
      <c r="E29" s="195">
        <f>6*0.3</f>
        <v>1.7999999999999998</v>
      </c>
      <c r="F29" s="196">
        <v>3</v>
      </c>
      <c r="G29" s="120"/>
    </row>
    <row r="30" spans="2:7">
      <c r="B30" s="305"/>
      <c r="C30" s="313" t="s">
        <v>261</v>
      </c>
      <c r="D30" s="312">
        <f>63-18.6+75.6+285.6+79.32+373.5</f>
        <v>858.42000000000007</v>
      </c>
      <c r="E30" s="153">
        <f>10*0.3</f>
        <v>3</v>
      </c>
      <c r="F30" s="155">
        <v>3</v>
      </c>
      <c r="G30" s="148"/>
    </row>
    <row r="31" spans="2:7">
      <c r="B31" s="305"/>
      <c r="C31" s="313"/>
      <c r="D31" s="314"/>
      <c r="E31" s="195">
        <v>6</v>
      </c>
      <c r="F31" s="196">
        <v>2</v>
      </c>
      <c r="G31" s="145"/>
    </row>
    <row r="32" spans="2:7">
      <c r="B32" s="305"/>
      <c r="C32" s="313"/>
      <c r="D32" s="311"/>
      <c r="E32" s="154">
        <f>6*0.3</f>
        <v>1.7999999999999998</v>
      </c>
      <c r="F32" s="156">
        <v>1</v>
      </c>
      <c r="G32" s="146"/>
    </row>
    <row r="33" spans="1:10" ht="51">
      <c r="B33" s="305"/>
      <c r="C33" s="120" t="s">
        <v>262</v>
      </c>
      <c r="D33" s="194">
        <f>40.8+78.75+54.6</f>
        <v>174.15</v>
      </c>
      <c r="E33" s="195">
        <f>6*0.3</f>
        <v>1.7999999999999998</v>
      </c>
      <c r="F33" s="196">
        <v>3</v>
      </c>
      <c r="G33" s="120"/>
    </row>
    <row r="34" spans="1:10" ht="38.25">
      <c r="B34" s="305"/>
      <c r="C34" s="148" t="s">
        <v>263</v>
      </c>
      <c r="D34" s="123">
        <f>58.59+78.3+37.8+97.65</f>
        <v>272.34000000000003</v>
      </c>
      <c r="E34" s="153">
        <f>6*0.3</f>
        <v>1.7999999999999998</v>
      </c>
      <c r="F34" s="155">
        <v>3</v>
      </c>
      <c r="G34" s="148"/>
    </row>
    <row r="35" spans="1:10" ht="25.5" customHeight="1">
      <c r="B35" s="305"/>
      <c r="C35" s="313" t="s">
        <v>264</v>
      </c>
      <c r="D35" s="314">
        <f>63+286.65+23.76+210</f>
        <v>583.41</v>
      </c>
      <c r="E35" s="153">
        <f>10*0.3</f>
        <v>3</v>
      </c>
      <c r="F35" s="155">
        <v>2</v>
      </c>
      <c r="G35" s="148"/>
    </row>
    <row r="36" spans="1:10">
      <c r="B36" s="305"/>
      <c r="C36" s="313"/>
      <c r="D36" s="314"/>
      <c r="E36" s="195">
        <v>6</v>
      </c>
      <c r="F36" s="196">
        <v>1</v>
      </c>
      <c r="G36" s="147"/>
    </row>
    <row r="37" spans="1:10">
      <c r="B37" s="305"/>
      <c r="C37" s="310"/>
      <c r="D37" s="312"/>
      <c r="E37" s="195">
        <f>6*0.3</f>
        <v>1.7999999999999998</v>
      </c>
      <c r="F37" s="196">
        <v>1</v>
      </c>
      <c r="G37" s="120"/>
    </row>
    <row r="38" spans="1:10" ht="63.6" customHeight="1">
      <c r="B38" s="306"/>
      <c r="C38" s="148" t="s">
        <v>265</v>
      </c>
      <c r="D38" s="123">
        <f>158.1+280.35+63+84</f>
        <v>585.45000000000005</v>
      </c>
      <c r="E38" s="153">
        <f>10*0.3</f>
        <v>3</v>
      </c>
      <c r="F38" s="155">
        <v>4</v>
      </c>
      <c r="G38" s="148"/>
    </row>
    <row r="39" spans="1:10" ht="25.5" customHeight="1">
      <c r="B39" s="72" t="s">
        <v>37</v>
      </c>
      <c r="C39" s="107"/>
      <c r="D39" s="197">
        <f>SUM(D8:D38)</f>
        <v>20489.41</v>
      </c>
      <c r="E39" s="197">
        <f>SUM(E8:E38)</f>
        <v>93.899999999999977</v>
      </c>
      <c r="F39" s="203">
        <f>SUM(F8:F38)</f>
        <v>74</v>
      </c>
      <c r="G39" s="116"/>
    </row>
    <row r="40" spans="1:10" ht="36" customHeight="1">
      <c r="B40" s="299" t="s">
        <v>113</v>
      </c>
      <c r="C40" s="117" t="s">
        <v>266</v>
      </c>
      <c r="D40" s="118">
        <v>107.4</v>
      </c>
      <c r="E40" s="198">
        <v>25</v>
      </c>
      <c r="F40" s="199">
        <v>4</v>
      </c>
      <c r="G40" s="119" t="s">
        <v>267</v>
      </c>
    </row>
    <row r="41" spans="1:10" ht="41.25" customHeight="1">
      <c r="B41" s="299"/>
      <c r="C41" s="120" t="s">
        <v>268</v>
      </c>
      <c r="D41" s="118">
        <v>74.5</v>
      </c>
      <c r="E41" s="198">
        <v>37</v>
      </c>
      <c r="F41" s="199">
        <v>1</v>
      </c>
      <c r="G41" s="74" t="s">
        <v>267</v>
      </c>
    </row>
    <row r="42" spans="1:10" ht="37.5" customHeight="1">
      <c r="B42" s="299"/>
      <c r="C42" s="14" t="s">
        <v>269</v>
      </c>
      <c r="D42" s="118">
        <v>187.5</v>
      </c>
      <c r="E42" s="198">
        <v>37</v>
      </c>
      <c r="F42" s="199">
        <v>5</v>
      </c>
      <c r="G42" s="74" t="s">
        <v>267</v>
      </c>
      <c r="H42" s="76"/>
      <c r="I42" s="76"/>
      <c r="J42" s="76"/>
    </row>
    <row r="43" spans="1:10" ht="25.5" customHeight="1">
      <c r="B43" s="75" t="s">
        <v>37</v>
      </c>
      <c r="C43" s="90"/>
      <c r="D43" s="121">
        <f>SUM(D40:D42)</f>
        <v>369.4</v>
      </c>
      <c r="E43" s="121">
        <f>SUM(E40:E42)</f>
        <v>99</v>
      </c>
      <c r="F43" s="204">
        <f>SUM(F40:F42)</f>
        <v>10</v>
      </c>
      <c r="G43" s="73"/>
      <c r="H43" s="76"/>
      <c r="I43" s="76"/>
      <c r="J43" s="76"/>
    </row>
    <row r="44" spans="1:10" ht="31.5" customHeight="1">
      <c r="B44" s="261" t="s">
        <v>48</v>
      </c>
      <c r="C44" s="262"/>
      <c r="D44" s="262"/>
      <c r="E44" s="262"/>
      <c r="F44" s="262"/>
      <c r="G44" s="263"/>
    </row>
    <row r="45" spans="1:10" ht="53.25" customHeight="1">
      <c r="A45" s="8"/>
      <c r="B45" s="68" t="s">
        <v>8</v>
      </c>
      <c r="C45" s="68" t="s">
        <v>49</v>
      </c>
      <c r="D45" s="68" t="s">
        <v>10</v>
      </c>
      <c r="E45" s="68" t="s">
        <v>117</v>
      </c>
      <c r="F45" s="68" t="s">
        <v>2</v>
      </c>
      <c r="G45" s="69" t="s">
        <v>51</v>
      </c>
    </row>
    <row r="46" spans="1:10" ht="33" customHeight="1">
      <c r="B46" s="22" t="s">
        <v>52</v>
      </c>
      <c r="C46" s="77"/>
      <c r="D46" s="118">
        <v>0</v>
      </c>
      <c r="E46" s="118">
        <v>0</v>
      </c>
      <c r="F46" s="78">
        <v>0</v>
      </c>
      <c r="G46" s="18"/>
    </row>
    <row r="47" spans="1:10" ht="24.75" customHeight="1">
      <c r="B47" s="79" t="s">
        <v>37</v>
      </c>
      <c r="C47" s="80"/>
      <c r="D47" s="121">
        <f>SUM(D46:D46)</f>
        <v>0</v>
      </c>
      <c r="E47" s="121">
        <f>SUM(E46:E46)</f>
        <v>0</v>
      </c>
      <c r="F47" s="204">
        <f>SUM(F46:F46)</f>
        <v>0</v>
      </c>
      <c r="G47" s="18"/>
    </row>
    <row r="48" spans="1:10" ht="28.5" customHeight="1">
      <c r="B48" s="315" t="s">
        <v>53</v>
      </c>
      <c r="C48" s="122" t="s">
        <v>270</v>
      </c>
      <c r="D48" s="202">
        <v>660</v>
      </c>
      <c r="E48" s="123">
        <v>840</v>
      </c>
      <c r="F48" s="124">
        <v>18</v>
      </c>
      <c r="G48" s="125" t="s">
        <v>271</v>
      </c>
    </row>
    <row r="49" spans="2:7" ht="28.5" customHeight="1">
      <c r="B49" s="315"/>
      <c r="C49" s="77" t="s">
        <v>272</v>
      </c>
      <c r="D49" s="118">
        <v>576</v>
      </c>
      <c r="E49" s="194">
        <v>2376</v>
      </c>
      <c r="F49" s="78">
        <v>66</v>
      </c>
      <c r="G49" s="18"/>
    </row>
    <row r="50" spans="2:7" ht="28.5" customHeight="1">
      <c r="B50" s="315"/>
      <c r="C50" s="77" t="s">
        <v>273</v>
      </c>
      <c r="D50" s="118">
        <v>336</v>
      </c>
      <c r="E50" s="194">
        <v>960</v>
      </c>
      <c r="F50" s="78">
        <v>20</v>
      </c>
      <c r="G50" s="18"/>
    </row>
    <row r="51" spans="2:7" ht="28.5" customHeight="1">
      <c r="B51" s="315"/>
      <c r="C51" s="77" t="s">
        <v>274</v>
      </c>
      <c r="D51" s="118">
        <v>0</v>
      </c>
      <c r="E51" s="194">
        <v>650</v>
      </c>
      <c r="F51" s="78">
        <v>10</v>
      </c>
      <c r="G51" s="18"/>
    </row>
    <row r="52" spans="2:7" ht="43.15" customHeight="1">
      <c r="B52" s="316"/>
      <c r="C52" s="77" t="s">
        <v>275</v>
      </c>
      <c r="D52" s="118">
        <v>0</v>
      </c>
      <c r="E52" s="194">
        <v>0</v>
      </c>
      <c r="F52" s="78">
        <v>0</v>
      </c>
      <c r="G52" s="27" t="s">
        <v>276</v>
      </c>
    </row>
    <row r="53" spans="2:7" ht="29.25" customHeight="1">
      <c r="B53" s="79" t="s">
        <v>37</v>
      </c>
      <c r="C53" s="149"/>
      <c r="D53" s="121">
        <f>SUM(D48:D52)</f>
        <v>1572</v>
      </c>
      <c r="E53" s="121">
        <f>SUM(E48:E52)</f>
        <v>4826</v>
      </c>
      <c r="F53" s="204">
        <f>SUM(F48:F52)</f>
        <v>114</v>
      </c>
      <c r="G53" s="18"/>
    </row>
    <row r="54" spans="2:7" ht="24" customHeight="1">
      <c r="B54" s="86" t="s">
        <v>57</v>
      </c>
      <c r="C54" s="122"/>
      <c r="D54" s="202">
        <v>0</v>
      </c>
      <c r="E54" s="202">
        <v>0</v>
      </c>
      <c r="F54" s="124">
        <v>0</v>
      </c>
      <c r="G54" s="125"/>
    </row>
    <row r="55" spans="2:7" ht="27" customHeight="1">
      <c r="B55" s="79" t="s">
        <v>37</v>
      </c>
      <c r="C55" s="80"/>
      <c r="D55" s="197">
        <f>SUM(D54:D54)</f>
        <v>0</v>
      </c>
      <c r="E55" s="197">
        <f>SUM(E54:E54)</f>
        <v>0</v>
      </c>
      <c r="F55" s="203">
        <f>SUM(F54:F54)</f>
        <v>0</v>
      </c>
      <c r="G55" s="18"/>
    </row>
    <row r="56" spans="2:7" ht="27" customHeight="1">
      <c r="B56" s="22" t="s">
        <v>59</v>
      </c>
      <c r="C56" s="80"/>
      <c r="D56" s="118">
        <v>0</v>
      </c>
      <c r="E56" s="118">
        <v>0</v>
      </c>
      <c r="F56" s="78">
        <v>0</v>
      </c>
      <c r="G56" s="18"/>
    </row>
    <row r="57" spans="2:7" ht="16.5" customHeight="1">
      <c r="B57" s="79" t="s">
        <v>37</v>
      </c>
      <c r="C57" s="80"/>
      <c r="D57" s="197">
        <f>SUM(D56:D56)</f>
        <v>0</v>
      </c>
      <c r="E57" s="197">
        <f>SUM(E56:E56)</f>
        <v>0</v>
      </c>
      <c r="F57" s="203">
        <f>SUM(F56:F56)</f>
        <v>0</v>
      </c>
      <c r="G57" s="18"/>
    </row>
    <row r="58" spans="2:7" ht="30.75" customHeight="1">
      <c r="B58" s="22" t="s">
        <v>61</v>
      </c>
      <c r="C58" s="85"/>
      <c r="D58" s="118">
        <v>0</v>
      </c>
      <c r="E58" s="118">
        <v>0</v>
      </c>
      <c r="F58" s="78">
        <v>0</v>
      </c>
      <c r="G58" s="18"/>
    </row>
    <row r="59" spans="2:7" ht="15.75">
      <c r="B59" s="79" t="s">
        <v>37</v>
      </c>
      <c r="C59" s="80"/>
      <c r="D59" s="197">
        <f>SUM(D58:D58)</f>
        <v>0</v>
      </c>
      <c r="E59" s="197">
        <f>SUM(E58:E58)</f>
        <v>0</v>
      </c>
      <c r="F59" s="203">
        <f>SUM(F58:F58)</f>
        <v>0</v>
      </c>
      <c r="G59" s="18"/>
    </row>
    <row r="60" spans="2:7" ht="17.25" customHeight="1">
      <c r="B60" s="264"/>
      <c r="C60" s="265"/>
      <c r="D60" s="265"/>
      <c r="E60" s="265"/>
      <c r="F60" s="265"/>
      <c r="G60" s="266"/>
    </row>
    <row r="61" spans="2:7" ht="33" customHeight="1">
      <c r="B61" s="75" t="s">
        <v>187</v>
      </c>
      <c r="C61" s="80"/>
      <c r="D61" s="104">
        <f>SUM(D39+D43+D47+D53+D55+D57+D59)</f>
        <v>22430.81</v>
      </c>
      <c r="E61" s="104">
        <f>SUM(E39+E43+E47+E53+E55+E57+E59)</f>
        <v>5018.8999999999996</v>
      </c>
      <c r="F61" s="171">
        <f>SUM(F39+F43+F47+F53+F55+F57+F59)</f>
        <v>198</v>
      </c>
      <c r="G61" s="18"/>
    </row>
    <row r="62" spans="2:7">
      <c r="B62" s="30"/>
      <c r="C62" s="31"/>
      <c r="D62" s="31"/>
      <c r="E62" s="31"/>
      <c r="F62" s="31"/>
    </row>
    <row r="63" spans="2:7" ht="15" customHeight="1">
      <c r="B63" s="30"/>
      <c r="C63" s="31"/>
      <c r="D63" s="31"/>
      <c r="E63" s="31"/>
      <c r="F63" s="31"/>
    </row>
    <row r="64" spans="2:7">
      <c r="B64" s="32" t="s">
        <v>325</v>
      </c>
    </row>
    <row r="65" spans="2:4">
      <c r="B65" s="32"/>
    </row>
    <row r="66" spans="2:4" ht="15" customHeight="1">
      <c r="B66" s="33" t="s">
        <v>244</v>
      </c>
    </row>
    <row r="67" spans="2:4" ht="15" customHeight="1">
      <c r="B67" s="33" t="s">
        <v>277</v>
      </c>
    </row>
    <row r="68" spans="2:4">
      <c r="B68" s="33" t="s">
        <v>326</v>
      </c>
    </row>
    <row r="69" spans="2:4" ht="15.75" customHeight="1"/>
    <row r="70" spans="2:4">
      <c r="B70" t="s">
        <v>125</v>
      </c>
    </row>
    <row r="71" spans="2:4">
      <c r="B71" s="267"/>
      <c r="C71" s="267"/>
      <c r="D71" s="267"/>
    </row>
    <row r="72" spans="2:4">
      <c r="B72" s="126" t="s">
        <v>129</v>
      </c>
      <c r="C72" s="126"/>
    </row>
    <row r="73" spans="2:4" ht="15.75" customHeight="1"/>
  </sheetData>
  <mergeCells count="25">
    <mergeCell ref="D27:D28"/>
    <mergeCell ref="B48:B52"/>
    <mergeCell ref="B60:G60"/>
    <mergeCell ref="C30:C32"/>
    <mergeCell ref="D30:D32"/>
    <mergeCell ref="C35:C37"/>
    <mergeCell ref="D35:D37"/>
    <mergeCell ref="B40:B42"/>
    <mergeCell ref="B44:G44"/>
    <mergeCell ref="B71:D71"/>
    <mergeCell ref="B4:G4"/>
    <mergeCell ref="B5:G5"/>
    <mergeCell ref="B6:G6"/>
    <mergeCell ref="B8:B38"/>
    <mergeCell ref="C8:C9"/>
    <mergeCell ref="D8:D9"/>
    <mergeCell ref="C12:C13"/>
    <mergeCell ref="D12:D13"/>
    <mergeCell ref="C14:C16"/>
    <mergeCell ref="D14:D16"/>
    <mergeCell ref="C19:C21"/>
    <mergeCell ref="D19:D21"/>
    <mergeCell ref="C23:C24"/>
    <mergeCell ref="D23:D24"/>
    <mergeCell ref="C27:C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6"/>
  <sheetViews>
    <sheetView topLeftCell="A96" workbookViewId="0">
      <selection activeCell="G90" sqref="G90"/>
    </sheetView>
  </sheetViews>
  <sheetFormatPr defaultColWidth="8.25" defaultRowHeight="14.25"/>
  <cols>
    <col min="1" max="1" width="3.125" customWidth="1"/>
    <col min="2" max="2" width="42.375" customWidth="1"/>
    <col min="3" max="3" width="30.5" customWidth="1"/>
    <col min="4" max="4" width="15" customWidth="1"/>
    <col min="5" max="5" width="16.5" customWidth="1"/>
    <col min="6" max="6" width="10.25" customWidth="1"/>
    <col min="7" max="7" width="40.125" customWidth="1"/>
    <col min="8" max="8" width="14.375" customWidth="1"/>
  </cols>
  <sheetData>
    <row r="1" spans="2:9" ht="30" customHeight="1">
      <c r="B1" s="42" t="s">
        <v>4</v>
      </c>
    </row>
    <row r="2" spans="2:9" ht="25.5" customHeight="1">
      <c r="B2" s="42" t="s">
        <v>5</v>
      </c>
      <c r="D2" s="10"/>
      <c r="E2" s="10"/>
    </row>
    <row r="3" spans="2:9" ht="12.75" customHeight="1">
      <c r="B3" s="42"/>
      <c r="D3" s="10"/>
      <c r="E3" s="10"/>
    </row>
    <row r="4" spans="2:9" ht="32.25" customHeight="1">
      <c r="B4" s="318" t="s">
        <v>189</v>
      </c>
      <c r="C4" s="318"/>
      <c r="D4" s="318"/>
      <c r="E4" s="318"/>
      <c r="F4" s="318"/>
      <c r="G4" s="318"/>
    </row>
    <row r="5" spans="2:9" ht="31.5" customHeight="1">
      <c r="B5" s="296" t="s">
        <v>443</v>
      </c>
      <c r="C5" s="296"/>
      <c r="D5" s="296"/>
      <c r="E5" s="296"/>
      <c r="F5" s="296"/>
      <c r="G5" s="296"/>
    </row>
    <row r="6" spans="2:9" ht="26.25" customHeight="1">
      <c r="B6" s="319" t="s">
        <v>7</v>
      </c>
      <c r="C6" s="319"/>
      <c r="D6" s="319"/>
      <c r="E6" s="319"/>
      <c r="F6" s="319"/>
      <c r="G6" s="319"/>
    </row>
    <row r="7" spans="2:9" ht="97.5" customHeight="1">
      <c r="B7" s="46" t="s">
        <v>8</v>
      </c>
      <c r="C7" s="184" t="s">
        <v>9</v>
      </c>
      <c r="D7" s="184" t="s">
        <v>10</v>
      </c>
      <c r="E7" s="184" t="s">
        <v>70</v>
      </c>
      <c r="F7" s="184" t="s">
        <v>2</v>
      </c>
      <c r="G7" s="184" t="s">
        <v>12</v>
      </c>
      <c r="I7" s="185"/>
    </row>
    <row r="8" spans="2:9" ht="31.5" customHeight="1">
      <c r="B8" s="320" t="s">
        <v>71</v>
      </c>
      <c r="C8" s="14" t="s">
        <v>444</v>
      </c>
      <c r="D8" s="118">
        <v>0</v>
      </c>
      <c r="E8" s="211">
        <v>5.93</v>
      </c>
      <c r="F8" s="212">
        <v>7</v>
      </c>
      <c r="G8" s="343"/>
      <c r="I8" s="186"/>
    </row>
    <row r="9" spans="2:9" ht="31.5" customHeight="1">
      <c r="B9" s="320"/>
      <c r="C9" s="14" t="s">
        <v>445</v>
      </c>
      <c r="D9" s="118">
        <v>0</v>
      </c>
      <c r="E9" s="211">
        <v>3.39</v>
      </c>
      <c r="F9" s="212">
        <v>3</v>
      </c>
      <c r="G9" s="343"/>
      <c r="I9" s="186"/>
    </row>
    <row r="10" spans="2:9" ht="31.5" customHeight="1">
      <c r="B10" s="320"/>
      <c r="C10" s="187" t="s">
        <v>446</v>
      </c>
      <c r="D10" s="118">
        <v>0</v>
      </c>
      <c r="E10" s="211">
        <v>5.93</v>
      </c>
      <c r="F10" s="212">
        <v>4</v>
      </c>
      <c r="G10" s="343"/>
    </row>
    <row r="11" spans="2:9" ht="31.5" customHeight="1">
      <c r="B11" s="320"/>
      <c r="C11" s="187" t="s">
        <v>447</v>
      </c>
      <c r="D11" s="118">
        <v>0</v>
      </c>
      <c r="E11" s="211">
        <v>3.39</v>
      </c>
      <c r="F11" s="212">
        <v>0</v>
      </c>
      <c r="G11" s="343" t="s">
        <v>544</v>
      </c>
    </row>
    <row r="12" spans="2:9" ht="31.5" customHeight="1">
      <c r="B12" s="320"/>
      <c r="C12" s="14" t="s">
        <v>448</v>
      </c>
      <c r="D12" s="211">
        <v>0</v>
      </c>
      <c r="E12" s="211">
        <v>5.93</v>
      </c>
      <c r="F12" s="169">
        <v>5</v>
      </c>
      <c r="G12" s="343"/>
    </row>
    <row r="13" spans="2:9" ht="31.5" customHeight="1">
      <c r="B13" s="320"/>
      <c r="C13" s="14" t="s">
        <v>449</v>
      </c>
      <c r="D13" s="118">
        <v>0</v>
      </c>
      <c r="E13" s="211">
        <v>3.39</v>
      </c>
      <c r="F13" s="169">
        <v>0</v>
      </c>
      <c r="G13" s="343" t="s">
        <v>544</v>
      </c>
    </row>
    <row r="14" spans="2:9" ht="31.5" customHeight="1">
      <c r="B14" s="320"/>
      <c r="C14" s="14" t="s">
        <v>450</v>
      </c>
      <c r="D14" s="118">
        <v>0</v>
      </c>
      <c r="E14" s="211">
        <v>5.93</v>
      </c>
      <c r="F14" s="212">
        <v>7</v>
      </c>
      <c r="G14" s="343"/>
    </row>
    <row r="15" spans="2:9" ht="31.5" customHeight="1">
      <c r="B15" s="320"/>
      <c r="C15" s="14" t="s">
        <v>451</v>
      </c>
      <c r="D15" s="118">
        <v>0</v>
      </c>
      <c r="E15" s="211">
        <v>3.39</v>
      </c>
      <c r="F15" s="212">
        <v>4</v>
      </c>
      <c r="G15" s="343"/>
    </row>
    <row r="16" spans="2:9" ht="31.5" customHeight="1">
      <c r="B16" s="320"/>
      <c r="C16" s="14" t="s">
        <v>452</v>
      </c>
      <c r="D16" s="118">
        <v>0</v>
      </c>
      <c r="E16" s="211">
        <v>5.93</v>
      </c>
      <c r="F16" s="212">
        <v>9</v>
      </c>
      <c r="G16" s="343"/>
      <c r="H16" s="188"/>
    </row>
    <row r="17" spans="2:9" ht="31.5" customHeight="1">
      <c r="B17" s="320"/>
      <c r="C17" s="14" t="s">
        <v>453</v>
      </c>
      <c r="D17" s="118">
        <v>36.92</v>
      </c>
      <c r="E17" s="211">
        <v>3.39</v>
      </c>
      <c r="F17" s="212">
        <v>18</v>
      </c>
      <c r="G17" s="343"/>
      <c r="H17" s="188"/>
    </row>
    <row r="18" spans="2:9" ht="31.5" customHeight="1">
      <c r="B18" s="320"/>
      <c r="C18" s="14" t="s">
        <v>454</v>
      </c>
      <c r="D18" s="118">
        <v>0</v>
      </c>
      <c r="E18" s="211">
        <v>5.93</v>
      </c>
      <c r="F18" s="212">
        <v>13</v>
      </c>
      <c r="G18" s="343"/>
    </row>
    <row r="19" spans="2:9" ht="36" customHeight="1">
      <c r="B19" s="320"/>
      <c r="C19" s="14" t="s">
        <v>455</v>
      </c>
      <c r="D19" s="118">
        <v>36.909999999999997</v>
      </c>
      <c r="E19" s="211">
        <v>3.39</v>
      </c>
      <c r="F19" s="212">
        <v>15</v>
      </c>
      <c r="G19" s="343"/>
    </row>
    <row r="20" spans="2:9" ht="48.75" customHeight="1">
      <c r="B20" s="320"/>
      <c r="C20" s="14" t="s">
        <v>456</v>
      </c>
      <c r="D20" s="118">
        <v>0</v>
      </c>
      <c r="E20" s="211">
        <v>5.93</v>
      </c>
      <c r="F20" s="212">
        <v>0</v>
      </c>
      <c r="G20" s="343" t="s">
        <v>544</v>
      </c>
    </row>
    <row r="21" spans="2:9" ht="51.75" customHeight="1">
      <c r="B21" s="320"/>
      <c r="C21" s="14" t="s">
        <v>457</v>
      </c>
      <c r="D21" s="118">
        <v>0</v>
      </c>
      <c r="E21" s="211">
        <v>5.93</v>
      </c>
      <c r="F21" s="212">
        <v>0</v>
      </c>
      <c r="G21" s="343" t="s">
        <v>544</v>
      </c>
    </row>
    <row r="22" spans="2:9" ht="39" customHeight="1">
      <c r="B22" s="320"/>
      <c r="C22" s="14" t="s">
        <v>458</v>
      </c>
      <c r="D22" s="118">
        <v>0</v>
      </c>
      <c r="E22" s="211">
        <v>5.93</v>
      </c>
      <c r="F22" s="212">
        <v>9</v>
      </c>
      <c r="G22" s="344"/>
      <c r="I22" s="186"/>
    </row>
    <row r="23" spans="2:9" ht="31.5" customHeight="1">
      <c r="B23" s="320"/>
      <c r="C23" s="14" t="s">
        <v>459</v>
      </c>
      <c r="D23" s="118">
        <v>0</v>
      </c>
      <c r="E23" s="211">
        <v>3.39</v>
      </c>
      <c r="F23" s="212">
        <v>0</v>
      </c>
      <c r="G23" s="343" t="s">
        <v>544</v>
      </c>
    </row>
    <row r="24" spans="2:9" ht="31.5" customHeight="1">
      <c r="B24" s="320"/>
      <c r="C24" s="14" t="s">
        <v>460</v>
      </c>
      <c r="D24" s="118">
        <v>0</v>
      </c>
      <c r="E24" s="211">
        <v>5.93</v>
      </c>
      <c r="F24" s="212">
        <v>5</v>
      </c>
      <c r="G24" s="343"/>
    </row>
    <row r="25" spans="2:9" ht="31.5" customHeight="1">
      <c r="B25" s="320"/>
      <c r="C25" s="14" t="s">
        <v>461</v>
      </c>
      <c r="D25" s="118">
        <v>0</v>
      </c>
      <c r="E25" s="211">
        <v>3.39</v>
      </c>
      <c r="F25" s="212">
        <v>0</v>
      </c>
      <c r="G25" s="343" t="s">
        <v>544</v>
      </c>
    </row>
    <row r="26" spans="2:9" ht="31.5" customHeight="1">
      <c r="B26" s="320"/>
      <c r="C26" s="14" t="s">
        <v>462</v>
      </c>
      <c r="D26" s="118">
        <v>0</v>
      </c>
      <c r="E26" s="211">
        <v>5.93</v>
      </c>
      <c r="F26" s="212">
        <v>6</v>
      </c>
      <c r="G26" s="343"/>
    </row>
    <row r="27" spans="2:9" ht="31.5" customHeight="1">
      <c r="B27" s="320"/>
      <c r="C27" s="14" t="s">
        <v>463</v>
      </c>
      <c r="D27" s="118">
        <v>0</v>
      </c>
      <c r="E27" s="211">
        <v>3.39</v>
      </c>
      <c r="F27" s="212">
        <v>4</v>
      </c>
      <c r="G27" s="344"/>
      <c r="I27" s="186"/>
    </row>
    <row r="28" spans="2:9" ht="31.5" customHeight="1">
      <c r="B28" s="320"/>
      <c r="C28" s="14" t="s">
        <v>464</v>
      </c>
      <c r="D28" s="118">
        <v>0</v>
      </c>
      <c r="E28" s="211">
        <v>5.93</v>
      </c>
      <c r="F28" s="212">
        <v>3</v>
      </c>
      <c r="G28" s="344"/>
      <c r="I28" s="186"/>
    </row>
    <row r="29" spans="2:9" ht="31.5" customHeight="1">
      <c r="B29" s="320"/>
      <c r="C29" s="14" t="s">
        <v>465</v>
      </c>
      <c r="D29" s="118">
        <v>0</v>
      </c>
      <c r="E29" s="211">
        <v>3.39</v>
      </c>
      <c r="F29" s="212">
        <v>5</v>
      </c>
      <c r="G29" s="344"/>
      <c r="I29" s="186"/>
    </row>
    <row r="30" spans="2:9" ht="31.5" customHeight="1">
      <c r="B30" s="320"/>
      <c r="C30" s="14" t="s">
        <v>466</v>
      </c>
      <c r="D30" s="118">
        <v>0</v>
      </c>
      <c r="E30" s="211">
        <v>5.93</v>
      </c>
      <c r="F30" s="212">
        <v>3</v>
      </c>
      <c r="G30" s="343"/>
    </row>
    <row r="31" spans="2:9" ht="31.5" customHeight="1">
      <c r="B31" s="320"/>
      <c r="C31" s="14" t="s">
        <v>467</v>
      </c>
      <c r="D31" s="118">
        <v>0</v>
      </c>
      <c r="E31" s="211">
        <v>3.39</v>
      </c>
      <c r="F31" s="212">
        <v>0</v>
      </c>
      <c r="G31" s="343" t="s">
        <v>544</v>
      </c>
    </row>
    <row r="32" spans="2:9" ht="31.5" customHeight="1">
      <c r="B32" s="320"/>
      <c r="C32" s="14" t="s">
        <v>468</v>
      </c>
      <c r="D32" s="118">
        <v>0</v>
      </c>
      <c r="E32" s="211">
        <v>5.93</v>
      </c>
      <c r="F32" s="212">
        <v>7</v>
      </c>
      <c r="G32" s="343"/>
    </row>
    <row r="33" spans="2:16" ht="31.5" customHeight="1">
      <c r="B33" s="320"/>
      <c r="C33" s="14" t="s">
        <v>469</v>
      </c>
      <c r="D33" s="118">
        <v>0</v>
      </c>
      <c r="E33" s="211">
        <v>3.39</v>
      </c>
      <c r="F33" s="212">
        <v>7</v>
      </c>
      <c r="G33" s="343"/>
    </row>
    <row r="34" spans="2:16" ht="31.5" customHeight="1">
      <c r="B34" s="320"/>
      <c r="C34" s="14" t="s">
        <v>470</v>
      </c>
      <c r="D34" s="118">
        <v>0</v>
      </c>
      <c r="E34" s="211">
        <v>5.93</v>
      </c>
      <c r="F34" s="212">
        <v>6</v>
      </c>
      <c r="G34" s="344"/>
      <c r="I34" s="186"/>
    </row>
    <row r="35" spans="2:16" ht="31.5" customHeight="1">
      <c r="B35" s="320"/>
      <c r="C35" s="14" t="s">
        <v>471</v>
      </c>
      <c r="D35" s="118">
        <v>0</v>
      </c>
      <c r="E35" s="211">
        <v>3.39</v>
      </c>
      <c r="F35" s="212">
        <v>5</v>
      </c>
      <c r="G35" s="343"/>
    </row>
    <row r="36" spans="2:16" ht="31.5" customHeight="1">
      <c r="B36" s="320"/>
      <c r="C36" s="14" t="s">
        <v>472</v>
      </c>
      <c r="D36" s="118">
        <v>0</v>
      </c>
      <c r="E36" s="211">
        <v>5.93</v>
      </c>
      <c r="F36" s="212">
        <v>10</v>
      </c>
      <c r="G36" s="343"/>
      <c r="H36" s="189"/>
      <c r="I36" s="188"/>
    </row>
    <row r="37" spans="2:16" ht="31.5" customHeight="1">
      <c r="B37" s="320"/>
      <c r="C37" s="14" t="s">
        <v>473</v>
      </c>
      <c r="D37" s="118">
        <v>0</v>
      </c>
      <c r="E37" s="211">
        <v>3.39</v>
      </c>
      <c r="F37" s="212">
        <v>0</v>
      </c>
      <c r="G37" s="343" t="s">
        <v>544</v>
      </c>
    </row>
    <row r="38" spans="2:16" ht="42" customHeight="1">
      <c r="B38" s="320"/>
      <c r="C38" s="14" t="s">
        <v>474</v>
      </c>
      <c r="D38" s="118">
        <v>0</v>
      </c>
      <c r="E38" s="211">
        <v>5.93</v>
      </c>
      <c r="F38" s="212">
        <v>8</v>
      </c>
      <c r="G38" s="343"/>
    </row>
    <row r="39" spans="2:16" ht="31.5" customHeight="1">
      <c r="B39" s="320"/>
      <c r="C39" s="14" t="s">
        <v>475</v>
      </c>
      <c r="D39" s="118">
        <v>0</v>
      </c>
      <c r="E39" s="211">
        <v>3.39</v>
      </c>
      <c r="F39" s="212">
        <v>0</v>
      </c>
      <c r="G39" s="343" t="s">
        <v>544</v>
      </c>
    </row>
    <row r="40" spans="2:16" ht="31.5" customHeight="1">
      <c r="B40" s="320"/>
      <c r="C40" s="14" t="s">
        <v>476</v>
      </c>
      <c r="D40" s="118">
        <v>0</v>
      </c>
      <c r="E40" s="211">
        <v>5.93</v>
      </c>
      <c r="F40" s="212">
        <v>5</v>
      </c>
      <c r="G40" s="344"/>
      <c r="I40" s="186"/>
    </row>
    <row r="41" spans="2:16" ht="31.5" customHeight="1">
      <c r="B41" s="320"/>
      <c r="C41" s="14" t="s">
        <v>477</v>
      </c>
      <c r="D41" s="118">
        <v>0</v>
      </c>
      <c r="E41" s="211">
        <v>3.39</v>
      </c>
      <c r="F41" s="212">
        <v>0</v>
      </c>
      <c r="G41" s="343" t="s">
        <v>544</v>
      </c>
    </row>
    <row r="42" spans="2:16" ht="31.5" customHeight="1">
      <c r="B42" s="320"/>
      <c r="C42" s="14" t="s">
        <v>478</v>
      </c>
      <c r="D42" s="118">
        <v>0</v>
      </c>
      <c r="E42" s="211">
        <v>5.93</v>
      </c>
      <c r="F42" s="212">
        <v>3</v>
      </c>
      <c r="G42" s="343"/>
    </row>
    <row r="43" spans="2:16" ht="31.5" customHeight="1">
      <c r="B43" s="320"/>
      <c r="C43" s="14" t="s">
        <v>479</v>
      </c>
      <c r="D43" s="118">
        <v>0</v>
      </c>
      <c r="E43" s="211">
        <v>3.39</v>
      </c>
      <c r="F43" s="212">
        <v>0</v>
      </c>
      <c r="G43" s="343" t="s">
        <v>544</v>
      </c>
    </row>
    <row r="44" spans="2:16" ht="31.5" customHeight="1">
      <c r="B44" s="320"/>
      <c r="C44" s="14" t="s">
        <v>480</v>
      </c>
      <c r="D44" s="118">
        <v>0</v>
      </c>
      <c r="E44" s="211">
        <v>5.93</v>
      </c>
      <c r="F44" s="212">
        <v>3</v>
      </c>
      <c r="G44" s="344"/>
      <c r="I44" s="186"/>
      <c r="P44" s="190"/>
    </row>
    <row r="45" spans="2:16" ht="31.5" customHeight="1">
      <c r="B45" s="320"/>
      <c r="C45" s="14" t="s">
        <v>481</v>
      </c>
      <c r="D45" s="118">
        <v>0</v>
      </c>
      <c r="E45" s="211">
        <v>3.39</v>
      </c>
      <c r="F45" s="212">
        <v>0</v>
      </c>
      <c r="G45" s="343" t="s">
        <v>544</v>
      </c>
      <c r="P45" s="190"/>
    </row>
    <row r="46" spans="2:16" ht="31.5" customHeight="1">
      <c r="B46" s="320"/>
      <c r="C46" s="14" t="s">
        <v>482</v>
      </c>
      <c r="D46" s="118">
        <v>0</v>
      </c>
      <c r="E46" s="211">
        <v>5.93</v>
      </c>
      <c r="F46" s="212">
        <v>1</v>
      </c>
      <c r="G46" s="343"/>
      <c r="P46" s="190"/>
    </row>
    <row r="47" spans="2:16" ht="31.5" customHeight="1">
      <c r="B47" s="320"/>
      <c r="C47" s="14" t="s">
        <v>483</v>
      </c>
      <c r="D47" s="118">
        <v>0</v>
      </c>
      <c r="E47" s="211">
        <v>3.39</v>
      </c>
      <c r="F47" s="170">
        <v>2</v>
      </c>
      <c r="G47" s="345"/>
    </row>
    <row r="48" spans="2:16" ht="31.5" customHeight="1">
      <c r="B48" s="320"/>
      <c r="C48" s="14" t="s">
        <v>484</v>
      </c>
      <c r="D48" s="118">
        <v>0</v>
      </c>
      <c r="E48" s="211">
        <v>5.93</v>
      </c>
      <c r="F48" s="170">
        <v>8</v>
      </c>
      <c r="G48" s="345"/>
    </row>
    <row r="49" spans="2:7" ht="31.5" customHeight="1">
      <c r="B49" s="320"/>
      <c r="C49" s="14" t="s">
        <v>485</v>
      </c>
      <c r="D49" s="118">
        <v>0</v>
      </c>
      <c r="E49" s="211">
        <v>3.39</v>
      </c>
      <c r="F49" s="170">
        <v>4</v>
      </c>
      <c r="G49" s="345"/>
    </row>
    <row r="50" spans="2:7" ht="31.5" customHeight="1">
      <c r="B50" s="320"/>
      <c r="C50" s="14" t="s">
        <v>486</v>
      </c>
      <c r="D50" s="118">
        <v>0</v>
      </c>
      <c r="E50" s="211">
        <v>5.93</v>
      </c>
      <c r="F50" s="170">
        <v>4</v>
      </c>
      <c r="G50" s="345"/>
    </row>
    <row r="51" spans="2:7" ht="31.5" customHeight="1">
      <c r="B51" s="320"/>
      <c r="C51" s="14" t="s">
        <v>487</v>
      </c>
      <c r="D51" s="118">
        <v>0</v>
      </c>
      <c r="E51" s="211">
        <v>3.39</v>
      </c>
      <c r="F51" s="170">
        <v>2</v>
      </c>
      <c r="G51" s="345"/>
    </row>
    <row r="52" spans="2:7" ht="31.5" customHeight="1">
      <c r="B52" s="320"/>
      <c r="C52" s="14" t="s">
        <v>488</v>
      </c>
      <c r="D52" s="118">
        <v>0</v>
      </c>
      <c r="E52" s="211">
        <v>5.93</v>
      </c>
      <c r="F52" s="170">
        <v>10</v>
      </c>
      <c r="G52" s="345"/>
    </row>
    <row r="53" spans="2:7" ht="31.5" customHeight="1">
      <c r="B53" s="320"/>
      <c r="C53" s="14" t="s">
        <v>489</v>
      </c>
      <c r="D53" s="118">
        <v>0</v>
      </c>
      <c r="E53" s="211">
        <v>3.39</v>
      </c>
      <c r="F53" s="170">
        <v>6</v>
      </c>
      <c r="G53" s="345"/>
    </row>
    <row r="54" spans="2:7" ht="31.5" customHeight="1">
      <c r="B54" s="320"/>
      <c r="C54" s="14" t="s">
        <v>490</v>
      </c>
      <c r="D54" s="118">
        <v>0</v>
      </c>
      <c r="E54" s="211">
        <v>8.4700000000000006</v>
      </c>
      <c r="F54" s="170">
        <v>1</v>
      </c>
      <c r="G54" s="345"/>
    </row>
    <row r="55" spans="2:7" ht="51" customHeight="1">
      <c r="B55" s="48" t="s">
        <v>37</v>
      </c>
      <c r="C55" s="48"/>
      <c r="D55" s="219">
        <f>SUM(D8:D54)</f>
        <v>73.83</v>
      </c>
      <c r="E55" s="219">
        <f>SUM(E8:E54)</f>
        <v>225.36999999999989</v>
      </c>
      <c r="F55" s="222">
        <f>SUM(F8:F54)</f>
        <v>212</v>
      </c>
      <c r="G55" s="191" t="s">
        <v>491</v>
      </c>
    </row>
    <row r="56" spans="2:7" ht="37.5" customHeight="1">
      <c r="B56" s="321" t="s">
        <v>113</v>
      </c>
      <c r="C56" s="14" t="s">
        <v>492</v>
      </c>
      <c r="D56" s="221">
        <v>0</v>
      </c>
      <c r="E56" s="211">
        <v>0</v>
      </c>
      <c r="F56" s="223">
        <v>7</v>
      </c>
      <c r="G56" s="191" t="s">
        <v>534</v>
      </c>
    </row>
    <row r="57" spans="2:7" ht="38.25">
      <c r="B57" s="321"/>
      <c r="C57" s="14" t="s">
        <v>493</v>
      </c>
      <c r="D57" s="118">
        <v>0</v>
      </c>
      <c r="E57" s="211">
        <v>1.22</v>
      </c>
      <c r="F57" s="224">
        <v>0</v>
      </c>
      <c r="G57" s="191" t="s">
        <v>494</v>
      </c>
    </row>
    <row r="58" spans="2:7" ht="38.25">
      <c r="B58" s="321"/>
      <c r="C58" s="14" t="s">
        <v>495</v>
      </c>
      <c r="D58" s="118">
        <v>89.24</v>
      </c>
      <c r="E58" s="211">
        <v>4.96</v>
      </c>
      <c r="F58" s="224">
        <v>2</v>
      </c>
      <c r="G58" s="191" t="s">
        <v>496</v>
      </c>
    </row>
    <row r="59" spans="2:7" ht="39.75" customHeight="1">
      <c r="B59" s="321"/>
      <c r="C59" s="14" t="s">
        <v>497</v>
      </c>
      <c r="D59" s="221">
        <v>0</v>
      </c>
      <c r="E59" s="211">
        <v>0</v>
      </c>
      <c r="F59" s="224">
        <v>0</v>
      </c>
      <c r="G59" s="191" t="s">
        <v>544</v>
      </c>
    </row>
    <row r="60" spans="2:7" ht="38.25">
      <c r="B60" s="321"/>
      <c r="C60" s="14" t="s">
        <v>498</v>
      </c>
      <c r="D60" s="221">
        <v>0</v>
      </c>
      <c r="E60" s="211">
        <v>1.22</v>
      </c>
      <c r="F60" s="224">
        <v>0</v>
      </c>
      <c r="G60" s="191" t="s">
        <v>494</v>
      </c>
    </row>
    <row r="61" spans="2:7" ht="53.25" customHeight="1">
      <c r="B61" s="321"/>
      <c r="C61" s="14" t="s">
        <v>499</v>
      </c>
      <c r="D61" s="118">
        <v>0</v>
      </c>
      <c r="E61" s="211">
        <v>4.96</v>
      </c>
      <c r="F61" s="224">
        <v>0</v>
      </c>
      <c r="G61" s="191" t="s">
        <v>496</v>
      </c>
    </row>
    <row r="62" spans="2:7" ht="53.25" customHeight="1">
      <c r="B62" s="321"/>
      <c r="C62" s="14" t="s">
        <v>500</v>
      </c>
      <c r="D62" s="221">
        <v>0</v>
      </c>
      <c r="E62" s="211">
        <v>0</v>
      </c>
      <c r="F62" s="223">
        <v>1</v>
      </c>
      <c r="G62" s="191" t="s">
        <v>534</v>
      </c>
    </row>
    <row r="63" spans="2:7" ht="59.45" customHeight="1">
      <c r="B63" s="321"/>
      <c r="C63" s="14" t="s">
        <v>501</v>
      </c>
      <c r="D63" s="221">
        <v>0</v>
      </c>
      <c r="E63" s="211">
        <v>1.22</v>
      </c>
      <c r="F63" s="224">
        <v>0</v>
      </c>
      <c r="G63" s="191" t="s">
        <v>494</v>
      </c>
    </row>
    <row r="64" spans="2:7" ht="38.25">
      <c r="B64" s="321"/>
      <c r="C64" s="14" t="s">
        <v>502</v>
      </c>
      <c r="D64" s="118">
        <v>148.72</v>
      </c>
      <c r="E64" s="211">
        <v>4.96</v>
      </c>
      <c r="F64" s="224">
        <v>2</v>
      </c>
      <c r="G64" s="191" t="s">
        <v>496</v>
      </c>
    </row>
    <row r="65" spans="2:7" ht="42.75" customHeight="1">
      <c r="B65" s="321"/>
      <c r="C65" s="14" t="s">
        <v>503</v>
      </c>
      <c r="D65" s="118">
        <v>0</v>
      </c>
      <c r="E65" s="211">
        <v>4.96</v>
      </c>
      <c r="F65" s="224">
        <v>0</v>
      </c>
      <c r="G65" s="191" t="s">
        <v>496</v>
      </c>
    </row>
    <row r="66" spans="2:7" ht="42.75" customHeight="1">
      <c r="B66" s="321"/>
      <c r="C66" s="14" t="s">
        <v>504</v>
      </c>
      <c r="D66" s="118">
        <v>0</v>
      </c>
      <c r="E66" s="211">
        <v>0</v>
      </c>
      <c r="F66" s="170">
        <v>4</v>
      </c>
      <c r="G66" s="340" t="s">
        <v>534</v>
      </c>
    </row>
    <row r="67" spans="2:7" ht="42.75" customHeight="1">
      <c r="B67" s="321"/>
      <c r="C67" s="14" t="s">
        <v>505</v>
      </c>
      <c r="D67" s="118">
        <v>0</v>
      </c>
      <c r="E67" s="211">
        <v>0.99</v>
      </c>
      <c r="F67" s="170">
        <v>0</v>
      </c>
      <c r="G67" s="191" t="s">
        <v>506</v>
      </c>
    </row>
    <row r="68" spans="2:7" ht="42.75" customHeight="1">
      <c r="B68" s="321"/>
      <c r="C68" s="14" t="s">
        <v>507</v>
      </c>
      <c r="D68" s="118">
        <v>0</v>
      </c>
      <c r="E68" s="211">
        <v>3.72</v>
      </c>
      <c r="F68" s="170">
        <v>0</v>
      </c>
      <c r="G68" s="191" t="s">
        <v>508</v>
      </c>
    </row>
    <row r="69" spans="2:7" ht="42.75" customHeight="1">
      <c r="B69" s="321"/>
      <c r="C69" s="14" t="s">
        <v>509</v>
      </c>
      <c r="D69" s="118">
        <v>0</v>
      </c>
      <c r="E69" s="211">
        <v>11.16</v>
      </c>
      <c r="F69" s="170">
        <v>0</v>
      </c>
      <c r="G69" s="191" t="s">
        <v>510</v>
      </c>
    </row>
    <row r="70" spans="2:7" ht="42.75" customHeight="1">
      <c r="B70" s="321"/>
      <c r="C70" s="14" t="s">
        <v>511</v>
      </c>
      <c r="D70" s="118">
        <v>0</v>
      </c>
      <c r="E70" s="211">
        <v>0</v>
      </c>
      <c r="F70" s="170">
        <v>2</v>
      </c>
      <c r="G70" s="340" t="s">
        <v>534</v>
      </c>
    </row>
    <row r="71" spans="2:7" ht="42.75" customHeight="1">
      <c r="B71" s="321"/>
      <c r="C71" s="14" t="s">
        <v>512</v>
      </c>
      <c r="D71" s="118">
        <v>0</v>
      </c>
      <c r="E71" s="211">
        <v>0.68</v>
      </c>
      <c r="F71" s="170">
        <v>0</v>
      </c>
      <c r="G71" s="191" t="s">
        <v>513</v>
      </c>
    </row>
    <row r="72" spans="2:7" ht="42.75" customHeight="1">
      <c r="B72" s="321"/>
      <c r="C72" s="14" t="s">
        <v>514</v>
      </c>
      <c r="D72" s="118">
        <v>0</v>
      </c>
      <c r="E72" s="211">
        <v>2.48</v>
      </c>
      <c r="F72" s="170">
        <v>0</v>
      </c>
      <c r="G72" s="191" t="s">
        <v>515</v>
      </c>
    </row>
    <row r="73" spans="2:7" ht="42.75" customHeight="1">
      <c r="B73" s="321"/>
      <c r="C73" s="14" t="s">
        <v>516</v>
      </c>
      <c r="D73" s="118">
        <v>0</v>
      </c>
      <c r="E73" s="211">
        <v>7.44</v>
      </c>
      <c r="F73" s="170">
        <v>0</v>
      </c>
      <c r="G73" s="191" t="s">
        <v>517</v>
      </c>
    </row>
    <row r="74" spans="2:7" ht="42.75" customHeight="1">
      <c r="B74" s="321"/>
      <c r="C74" s="14" t="s">
        <v>518</v>
      </c>
      <c r="D74" s="118">
        <v>0</v>
      </c>
      <c r="E74" s="211">
        <v>0</v>
      </c>
      <c r="F74" s="170">
        <v>2</v>
      </c>
      <c r="G74" s="340" t="s">
        <v>534</v>
      </c>
    </row>
    <row r="75" spans="2:7" ht="39.6" customHeight="1">
      <c r="B75" s="321"/>
      <c r="C75" s="14" t="s">
        <v>519</v>
      </c>
      <c r="D75" s="118">
        <v>0</v>
      </c>
      <c r="E75" s="211">
        <v>0.68</v>
      </c>
      <c r="F75" s="170">
        <v>0</v>
      </c>
      <c r="G75" s="191" t="s">
        <v>513</v>
      </c>
    </row>
    <row r="76" spans="2:7" ht="42" customHeight="1">
      <c r="B76" s="321"/>
      <c r="C76" s="14" t="s">
        <v>520</v>
      </c>
      <c r="D76" s="118">
        <v>0</v>
      </c>
      <c r="E76" s="211">
        <v>2.48</v>
      </c>
      <c r="F76" s="170">
        <v>0</v>
      </c>
      <c r="G76" s="191" t="s">
        <v>515</v>
      </c>
    </row>
    <row r="77" spans="2:7" ht="47.25" customHeight="1">
      <c r="B77" s="321"/>
      <c r="C77" s="14" t="s">
        <v>521</v>
      </c>
      <c r="D77" s="118">
        <v>0</v>
      </c>
      <c r="E77" s="211">
        <v>7.44</v>
      </c>
      <c r="F77" s="170">
        <v>0</v>
      </c>
      <c r="G77" s="191" t="s">
        <v>517</v>
      </c>
    </row>
    <row r="78" spans="2:7" ht="33" customHeight="1">
      <c r="B78" s="48" t="s">
        <v>37</v>
      </c>
      <c r="C78" s="48"/>
      <c r="D78" s="219">
        <f>SUM(D56:D77)</f>
        <v>237.95999999999998</v>
      </c>
      <c r="E78" s="219">
        <f>SUM(E56:E77)</f>
        <v>60.569999999999986</v>
      </c>
      <c r="F78" s="222">
        <f>SUM(F56:F77)</f>
        <v>20</v>
      </c>
      <c r="G78" s="16"/>
    </row>
    <row r="79" spans="2:7" ht="24.75" customHeight="1">
      <c r="B79" s="317" t="s">
        <v>48</v>
      </c>
      <c r="C79" s="317"/>
      <c r="D79" s="317"/>
      <c r="E79" s="317"/>
      <c r="F79" s="317"/>
      <c r="G79" s="317"/>
    </row>
    <row r="80" spans="2:7" ht="53.25" customHeight="1">
      <c r="B80" s="44" t="s">
        <v>8</v>
      </c>
      <c r="C80" s="44" t="s">
        <v>49</v>
      </c>
      <c r="D80" s="219" t="s">
        <v>10</v>
      </c>
      <c r="E80" s="219" t="s">
        <v>117</v>
      </c>
      <c r="F80" s="44" t="s">
        <v>2</v>
      </c>
      <c r="G80" s="45" t="s">
        <v>51</v>
      </c>
    </row>
    <row r="81" spans="2:7" ht="28.5">
      <c r="B81" s="22" t="s">
        <v>52</v>
      </c>
      <c r="C81" s="23"/>
      <c r="D81" s="118">
        <v>0</v>
      </c>
      <c r="E81" s="118">
        <v>0</v>
      </c>
      <c r="F81" s="170">
        <v>0</v>
      </c>
      <c r="G81" s="18"/>
    </row>
    <row r="82" spans="2:7" ht="29.25" customHeight="1">
      <c r="B82" s="49" t="s">
        <v>37</v>
      </c>
      <c r="C82" s="50"/>
      <c r="D82" s="121">
        <f>SUM(D81:D81)</f>
        <v>0</v>
      </c>
      <c r="E82" s="121">
        <f>SUM(E81:E81)</f>
        <v>0</v>
      </c>
      <c r="F82" s="166">
        <f>SUM(F81:F81)</f>
        <v>0</v>
      </c>
      <c r="G82" s="18"/>
    </row>
    <row r="83" spans="2:7" ht="90" customHeight="1">
      <c r="B83" s="323" t="s">
        <v>53</v>
      </c>
      <c r="C83" s="14" t="s">
        <v>522</v>
      </c>
      <c r="D83" s="118">
        <v>1417</v>
      </c>
      <c r="E83" s="118">
        <v>5540</v>
      </c>
      <c r="F83" s="170">
        <v>94</v>
      </c>
      <c r="G83" s="18"/>
    </row>
    <row r="84" spans="2:7" ht="33" customHeight="1">
      <c r="B84" s="323"/>
      <c r="C84" s="14" t="s">
        <v>523</v>
      </c>
      <c r="D84" s="118">
        <v>1680</v>
      </c>
      <c r="E84" s="118">
        <v>3600</v>
      </c>
      <c r="F84" s="170">
        <v>60</v>
      </c>
      <c r="G84" s="18"/>
    </row>
    <row r="85" spans="2:7" ht="39" customHeight="1">
      <c r="B85" s="49" t="s">
        <v>37</v>
      </c>
      <c r="C85" s="50"/>
      <c r="D85" s="220">
        <f>SUM(D83:D84)</f>
        <v>3097</v>
      </c>
      <c r="E85" s="220">
        <f>SUM(E83:E84)</f>
        <v>9140</v>
      </c>
      <c r="F85" s="222">
        <f>SUM(F83:F84)</f>
        <v>154</v>
      </c>
      <c r="G85" s="18"/>
    </row>
    <row r="86" spans="2:7" ht="90" customHeight="1">
      <c r="B86" s="324" t="s">
        <v>57</v>
      </c>
      <c r="C86" s="210" t="s">
        <v>524</v>
      </c>
      <c r="D86" s="118">
        <v>315.14</v>
      </c>
      <c r="E86" s="118">
        <v>315.14</v>
      </c>
      <c r="F86" s="170">
        <v>1</v>
      </c>
      <c r="G86" s="14"/>
    </row>
    <row r="87" spans="2:7">
      <c r="B87" s="324"/>
      <c r="C87" s="210" t="s">
        <v>525</v>
      </c>
      <c r="D87" s="118">
        <v>367.58</v>
      </c>
      <c r="E87" s="118">
        <v>367.58</v>
      </c>
      <c r="F87" s="170">
        <v>1</v>
      </c>
      <c r="G87" s="14"/>
    </row>
    <row r="88" spans="2:7">
      <c r="B88" s="324"/>
      <c r="C88" s="210" t="s">
        <v>526</v>
      </c>
      <c r="D88" s="118">
        <v>0</v>
      </c>
      <c r="E88" s="118">
        <v>18679.41</v>
      </c>
      <c r="F88" s="170">
        <v>0</v>
      </c>
      <c r="G88" s="14"/>
    </row>
    <row r="89" spans="2:7" ht="45" customHeight="1">
      <c r="B89" s="49" t="s">
        <v>37</v>
      </c>
      <c r="C89" s="50"/>
      <c r="D89" s="220">
        <f>SUM(D86:D88)</f>
        <v>682.72</v>
      </c>
      <c r="E89" s="220">
        <f>SUM(E86:E88)</f>
        <v>19362.13</v>
      </c>
      <c r="F89" s="222">
        <f>SUM(F86:F88)</f>
        <v>2</v>
      </c>
      <c r="G89" s="18"/>
    </row>
    <row r="90" spans="2:7" ht="60" customHeight="1">
      <c r="B90" s="324" t="s">
        <v>59</v>
      </c>
      <c r="C90" s="187" t="s">
        <v>527</v>
      </c>
      <c r="D90" s="118">
        <v>0</v>
      </c>
      <c r="E90" s="118">
        <v>798.75</v>
      </c>
      <c r="F90" s="199">
        <v>0</v>
      </c>
      <c r="G90" s="14"/>
    </row>
    <row r="91" spans="2:7" ht="45" customHeight="1">
      <c r="B91" s="324"/>
      <c r="C91" s="14" t="s">
        <v>528</v>
      </c>
      <c r="D91" s="118">
        <v>0</v>
      </c>
      <c r="E91" s="118">
        <v>6800</v>
      </c>
      <c r="F91" s="199">
        <v>0</v>
      </c>
      <c r="G91" s="14"/>
    </row>
    <row r="92" spans="2:7" ht="45" customHeight="1">
      <c r="B92" s="324"/>
      <c r="C92" s="14" t="s">
        <v>529</v>
      </c>
      <c r="D92" s="118">
        <v>2896.33</v>
      </c>
      <c r="E92" s="118">
        <v>7910</v>
      </c>
      <c r="F92" s="199">
        <v>1</v>
      </c>
      <c r="G92" s="14" t="s">
        <v>530</v>
      </c>
    </row>
    <row r="93" spans="2:7" ht="45" customHeight="1">
      <c r="B93" s="324"/>
      <c r="C93" s="14" t="s">
        <v>531</v>
      </c>
      <c r="D93" s="118">
        <v>0</v>
      </c>
      <c r="E93" s="118">
        <v>3450</v>
      </c>
      <c r="F93" s="199">
        <v>0</v>
      </c>
      <c r="G93" s="14"/>
    </row>
    <row r="94" spans="2:7" ht="45" customHeight="1">
      <c r="B94" s="324"/>
      <c r="C94" s="187" t="s">
        <v>532</v>
      </c>
      <c r="D94" s="118">
        <v>0</v>
      </c>
      <c r="E94" s="118">
        <v>0</v>
      </c>
      <c r="F94" s="199">
        <v>0</v>
      </c>
      <c r="G94" s="14"/>
    </row>
    <row r="95" spans="2:7" ht="54" customHeight="1">
      <c r="B95" s="324"/>
      <c r="C95" s="14" t="s">
        <v>533</v>
      </c>
      <c r="D95" s="118">
        <v>0</v>
      </c>
      <c r="E95" s="118">
        <v>0</v>
      </c>
      <c r="F95" s="199">
        <v>0</v>
      </c>
      <c r="G95" s="14"/>
    </row>
    <row r="96" spans="2:7" ht="45" customHeight="1">
      <c r="B96" s="324"/>
      <c r="C96" s="14" t="s">
        <v>535</v>
      </c>
      <c r="D96" s="118">
        <v>0</v>
      </c>
      <c r="E96" s="118" t="s">
        <v>536</v>
      </c>
      <c r="F96" s="199">
        <v>0</v>
      </c>
      <c r="G96" s="14"/>
    </row>
    <row r="97" spans="2:7" ht="60.6" customHeight="1">
      <c r="B97" s="324"/>
      <c r="C97" s="14" t="s">
        <v>537</v>
      </c>
      <c r="D97" s="118">
        <v>0</v>
      </c>
      <c r="E97" s="118">
        <v>0</v>
      </c>
      <c r="F97" s="199">
        <v>0</v>
      </c>
      <c r="G97" s="14"/>
    </row>
    <row r="98" spans="2:7" ht="45" customHeight="1">
      <c r="B98" s="324"/>
      <c r="C98" s="14" t="s">
        <v>538</v>
      </c>
      <c r="D98" s="118">
        <v>0</v>
      </c>
      <c r="E98" s="118">
        <v>1207</v>
      </c>
      <c r="F98" s="199">
        <v>0</v>
      </c>
      <c r="G98" s="14"/>
    </row>
    <row r="99" spans="2:7" ht="16.5" customHeight="1">
      <c r="B99" s="324"/>
      <c r="C99" s="14" t="s">
        <v>539</v>
      </c>
      <c r="D99" s="118">
        <v>0</v>
      </c>
      <c r="E99" s="118">
        <v>0</v>
      </c>
      <c r="F99" s="199">
        <v>0</v>
      </c>
      <c r="G99" s="14"/>
    </row>
    <row r="100" spans="2:7" ht="30.75" customHeight="1">
      <c r="B100" s="324"/>
      <c r="C100" s="14" t="s">
        <v>540</v>
      </c>
      <c r="D100" s="118">
        <v>0</v>
      </c>
      <c r="E100" s="118">
        <v>1818.75</v>
      </c>
      <c r="F100" s="199">
        <v>0</v>
      </c>
      <c r="G100" s="14"/>
    </row>
    <row r="101" spans="2:7" ht="15.75">
      <c r="B101" s="49" t="s">
        <v>37</v>
      </c>
      <c r="C101" s="214"/>
      <c r="D101" s="220">
        <f>SUM(D90:D100)</f>
        <v>2896.33</v>
      </c>
      <c r="E101" s="220">
        <f>SUM(E90:E100)</f>
        <v>21984.5</v>
      </c>
      <c r="F101" s="222">
        <f>SUM(F90:F100)</f>
        <v>1</v>
      </c>
      <c r="G101" s="18"/>
    </row>
    <row r="102" spans="2:7" ht="35.25" customHeight="1">
      <c r="B102" s="22" t="s">
        <v>61</v>
      </c>
      <c r="C102" s="53"/>
      <c r="D102" s="211">
        <v>0</v>
      </c>
      <c r="E102" s="211">
        <v>0</v>
      </c>
      <c r="F102" s="199">
        <v>0</v>
      </c>
      <c r="G102" s="18"/>
    </row>
    <row r="103" spans="2:7" ht="25.15" customHeight="1">
      <c r="B103" s="49" t="s">
        <v>37</v>
      </c>
      <c r="C103" s="53"/>
      <c r="D103" s="121">
        <f>SUM(D102:D102)</f>
        <v>0</v>
      </c>
      <c r="E103" s="121">
        <f>SUM(E102:E102)</f>
        <v>0</v>
      </c>
      <c r="F103" s="166">
        <f>SUM(F102:F102)</f>
        <v>0</v>
      </c>
      <c r="G103" s="18"/>
    </row>
    <row r="104" spans="2:7" ht="15.6" customHeight="1">
      <c r="B104" s="264"/>
      <c r="C104" s="265"/>
      <c r="D104" s="265"/>
      <c r="E104" s="265"/>
      <c r="F104" s="265"/>
      <c r="G104" s="266"/>
    </row>
    <row r="105" spans="2:7" ht="45.6" customHeight="1">
      <c r="B105" s="75" t="s">
        <v>187</v>
      </c>
      <c r="C105" s="214"/>
      <c r="D105" s="213">
        <f>D103+D101+D89+D85+D82+D78+D55</f>
        <v>6987.84</v>
      </c>
      <c r="E105" s="213">
        <f>E103+E101+E89+E85+E82+E78+E55</f>
        <v>50772.570000000007</v>
      </c>
      <c r="F105" s="225">
        <f>F103+F101+F89+F85+F82+F78+F55</f>
        <v>389</v>
      </c>
      <c r="G105" s="18"/>
    </row>
    <row r="106" spans="2:7" ht="18.600000000000001" customHeight="1">
      <c r="B106" s="215"/>
      <c r="C106" s="216"/>
      <c r="D106" s="217"/>
      <c r="E106" s="217"/>
      <c r="F106" s="218"/>
    </row>
    <row r="107" spans="2:7">
      <c r="B107" s="30" t="s">
        <v>323</v>
      </c>
    </row>
    <row r="108" spans="2:7">
      <c r="B108" s="30"/>
    </row>
    <row r="109" spans="2:7" ht="22.15" customHeight="1">
      <c r="B109" s="322" t="s">
        <v>241</v>
      </c>
      <c r="C109" s="322"/>
      <c r="D109" s="322"/>
      <c r="E109" s="322"/>
    </row>
    <row r="110" spans="2:7" ht="15" customHeight="1">
      <c r="B110" s="322" t="s">
        <v>541</v>
      </c>
      <c r="C110" s="322"/>
      <c r="D110" s="322"/>
      <c r="E110" s="322"/>
    </row>
    <row r="111" spans="2:7">
      <c r="B111" s="322" t="s">
        <v>542</v>
      </c>
      <c r="C111" s="322"/>
      <c r="D111" s="322"/>
      <c r="E111" s="322"/>
      <c r="F111" s="322"/>
      <c r="G111" s="322"/>
    </row>
    <row r="112" spans="2:7">
      <c r="B112" s="34"/>
    </row>
    <row r="113" spans="2:4">
      <c r="B113" s="126" t="s">
        <v>129</v>
      </c>
      <c r="C113" s="126"/>
    </row>
    <row r="114" spans="2:4">
      <c r="B114" s="267"/>
      <c r="C114" s="267"/>
      <c r="D114" s="267"/>
    </row>
    <row r="116" spans="2:4" ht="15.75" customHeight="1"/>
  </sheetData>
  <mergeCells count="15">
    <mergeCell ref="F111:G111"/>
    <mergeCell ref="B114:D114"/>
    <mergeCell ref="B104:G104"/>
    <mergeCell ref="B83:B84"/>
    <mergeCell ref="B86:B88"/>
    <mergeCell ref="B90:B100"/>
    <mergeCell ref="B109:E109"/>
    <mergeCell ref="B110:E110"/>
    <mergeCell ref="B111:E111"/>
    <mergeCell ref="B79:G79"/>
    <mergeCell ref="B4:G4"/>
    <mergeCell ref="B5:G5"/>
    <mergeCell ref="B6:G6"/>
    <mergeCell ref="B8:B54"/>
    <mergeCell ref="B56:B7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A74" zoomScaleNormal="100" workbookViewId="0">
      <selection activeCell="H79" sqref="H79"/>
    </sheetView>
  </sheetViews>
  <sheetFormatPr defaultColWidth="8.25" defaultRowHeight="14.25"/>
  <cols>
    <col min="1" max="1" width="3.125" style="226" customWidth="1"/>
    <col min="2" max="2" width="40.625" style="226" customWidth="1"/>
    <col min="3" max="3" width="28" style="226" customWidth="1"/>
    <col min="4" max="4" width="15" style="226" customWidth="1"/>
    <col min="5" max="5" width="14.75" style="226" customWidth="1"/>
    <col min="6" max="6" width="13.75" style="251" customWidth="1"/>
    <col min="7" max="7" width="31" style="237" customWidth="1"/>
    <col min="8" max="16384" width="8.25" style="226"/>
  </cols>
  <sheetData>
    <row r="1" spans="2:7" ht="30" customHeight="1">
      <c r="B1" s="236" t="s">
        <v>4</v>
      </c>
    </row>
    <row r="2" spans="2:7" ht="25.5" customHeight="1">
      <c r="B2" s="236" t="s">
        <v>5</v>
      </c>
      <c r="D2" s="229"/>
      <c r="E2" s="229"/>
    </row>
    <row r="3" spans="2:7" ht="12.75" customHeight="1">
      <c r="B3" s="236"/>
      <c r="D3" s="229"/>
      <c r="E3" s="229"/>
    </row>
    <row r="4" spans="2:7" ht="32.25" customHeight="1">
      <c r="B4" s="290" t="s">
        <v>327</v>
      </c>
      <c r="C4" s="290"/>
      <c r="D4" s="290"/>
      <c r="E4" s="290"/>
      <c r="F4" s="290"/>
      <c r="G4" s="290"/>
    </row>
    <row r="5" spans="2:7" ht="31.5" customHeight="1">
      <c r="B5" s="290" t="s">
        <v>328</v>
      </c>
      <c r="C5" s="290"/>
      <c r="D5" s="290"/>
      <c r="E5" s="290"/>
      <c r="F5" s="290"/>
      <c r="G5" s="290"/>
    </row>
    <row r="6" spans="2:7" ht="26.25" customHeight="1">
      <c r="B6" s="291" t="s">
        <v>7</v>
      </c>
      <c r="C6" s="291"/>
      <c r="D6" s="291"/>
      <c r="E6" s="291"/>
      <c r="F6" s="291"/>
      <c r="G6" s="291"/>
    </row>
    <row r="7" spans="2:7" ht="55.5" customHeight="1">
      <c r="B7" s="230" t="s">
        <v>8</v>
      </c>
      <c r="C7" s="227" t="s">
        <v>9</v>
      </c>
      <c r="D7" s="227" t="s">
        <v>10</v>
      </c>
      <c r="E7" s="227" t="s">
        <v>70</v>
      </c>
      <c r="F7" s="227" t="s">
        <v>2</v>
      </c>
      <c r="G7" s="232" t="s">
        <v>12</v>
      </c>
    </row>
    <row r="8" spans="2:7" ht="33.75" customHeight="1">
      <c r="B8" s="268" t="s">
        <v>71</v>
      </c>
      <c r="C8" s="233" t="s">
        <v>329</v>
      </c>
      <c r="D8" s="102">
        <f>198.45+1271.03+674.1</f>
        <v>2143.58</v>
      </c>
      <c r="E8" s="102">
        <v>4.5</v>
      </c>
      <c r="F8" s="101">
        <v>5</v>
      </c>
      <c r="G8" s="257"/>
    </row>
    <row r="9" spans="2:7" ht="36.75" customHeight="1">
      <c r="B9" s="325"/>
      <c r="C9" s="233" t="s">
        <v>330</v>
      </c>
      <c r="D9" s="102">
        <v>0</v>
      </c>
      <c r="E9" s="102">
        <v>3.5</v>
      </c>
      <c r="F9" s="101">
        <v>0</v>
      </c>
      <c r="G9" s="258" t="s">
        <v>544</v>
      </c>
    </row>
    <row r="10" spans="2:7" ht="36.75" customHeight="1">
      <c r="B10" s="325"/>
      <c r="C10" s="233" t="s">
        <v>331</v>
      </c>
      <c r="D10" s="102">
        <v>0</v>
      </c>
      <c r="E10" s="102">
        <v>6</v>
      </c>
      <c r="F10" s="101">
        <v>1</v>
      </c>
      <c r="G10" s="258"/>
    </row>
    <row r="11" spans="2:7" ht="36.75" customHeight="1">
      <c r="B11" s="325"/>
      <c r="C11" s="233" t="s">
        <v>332</v>
      </c>
      <c r="D11" s="102">
        <v>345.6</v>
      </c>
      <c r="E11" s="102">
        <v>4.5</v>
      </c>
      <c r="F11" s="101">
        <v>3</v>
      </c>
      <c r="G11" s="257"/>
    </row>
    <row r="12" spans="2:7" ht="36.75" customHeight="1">
      <c r="B12" s="325"/>
      <c r="C12" s="233" t="s">
        <v>333</v>
      </c>
      <c r="D12" s="102">
        <v>0</v>
      </c>
      <c r="E12" s="102">
        <v>3</v>
      </c>
      <c r="F12" s="101">
        <v>1</v>
      </c>
      <c r="G12" s="257"/>
    </row>
    <row r="13" spans="2:7" ht="36.75" customHeight="1">
      <c r="B13" s="325"/>
      <c r="C13" s="233" t="s">
        <v>334</v>
      </c>
      <c r="D13" s="102">
        <v>382.73</v>
      </c>
      <c r="E13" s="102">
        <v>3</v>
      </c>
      <c r="F13" s="101">
        <v>6</v>
      </c>
      <c r="G13" s="257"/>
    </row>
    <row r="14" spans="2:7" ht="36.75" customHeight="1">
      <c r="B14" s="325"/>
      <c r="C14" s="233" t="s">
        <v>335</v>
      </c>
      <c r="D14" s="102">
        <v>0</v>
      </c>
      <c r="E14" s="102">
        <v>1.05</v>
      </c>
      <c r="F14" s="101">
        <v>1</v>
      </c>
      <c r="G14" s="257"/>
    </row>
    <row r="15" spans="2:7" ht="36.75" customHeight="1">
      <c r="B15" s="325"/>
      <c r="C15" s="233" t="s">
        <v>336</v>
      </c>
      <c r="D15" s="102">
        <v>0</v>
      </c>
      <c r="E15" s="102">
        <v>3.5</v>
      </c>
      <c r="F15" s="101">
        <v>0</v>
      </c>
      <c r="G15" s="258" t="s">
        <v>544</v>
      </c>
    </row>
    <row r="16" spans="2:7" ht="36.75" customHeight="1">
      <c r="B16" s="325"/>
      <c r="C16" s="233" t="s">
        <v>337</v>
      </c>
      <c r="D16" s="102">
        <v>100.8</v>
      </c>
      <c r="E16" s="102">
        <v>3</v>
      </c>
      <c r="F16" s="101">
        <v>3</v>
      </c>
      <c r="G16" s="257"/>
    </row>
    <row r="17" spans="2:7" ht="36.75" customHeight="1">
      <c r="B17" s="325"/>
      <c r="C17" s="327" t="s">
        <v>338</v>
      </c>
      <c r="D17" s="102">
        <v>0</v>
      </c>
      <c r="E17" s="102">
        <v>1.05</v>
      </c>
      <c r="F17" s="101">
        <v>5</v>
      </c>
      <c r="G17" s="258"/>
    </row>
    <row r="18" spans="2:7" ht="36.75" customHeight="1">
      <c r="B18" s="325"/>
      <c r="C18" s="326"/>
      <c r="D18" s="102">
        <v>0</v>
      </c>
      <c r="E18" s="102">
        <v>3.5</v>
      </c>
      <c r="F18" s="101">
        <v>3</v>
      </c>
      <c r="G18" s="258"/>
    </row>
    <row r="19" spans="2:7" ht="36.75" customHeight="1">
      <c r="B19" s="325"/>
      <c r="C19" s="233" t="s">
        <v>339</v>
      </c>
      <c r="D19" s="102">
        <v>0</v>
      </c>
      <c r="E19" s="102">
        <v>3</v>
      </c>
      <c r="F19" s="101">
        <v>3</v>
      </c>
      <c r="G19" s="257"/>
    </row>
    <row r="20" spans="2:7" ht="36.75" customHeight="1">
      <c r="B20" s="325"/>
      <c r="C20" s="327" t="s">
        <v>340</v>
      </c>
      <c r="D20" s="102">
        <v>0</v>
      </c>
      <c r="E20" s="102">
        <v>1.05</v>
      </c>
      <c r="F20" s="101">
        <v>2</v>
      </c>
      <c r="G20" s="258"/>
    </row>
    <row r="21" spans="2:7" ht="36.75" customHeight="1">
      <c r="B21" s="325"/>
      <c r="C21" s="326"/>
      <c r="D21" s="102">
        <v>0</v>
      </c>
      <c r="E21" s="102">
        <v>3.5</v>
      </c>
      <c r="F21" s="101">
        <v>0</v>
      </c>
      <c r="G21" s="258" t="s">
        <v>544</v>
      </c>
    </row>
    <row r="22" spans="2:7" ht="36.75" customHeight="1">
      <c r="B22" s="325"/>
      <c r="C22" s="327" t="s">
        <v>341</v>
      </c>
      <c r="D22" s="102">
        <v>0</v>
      </c>
      <c r="E22" s="102">
        <v>3.5</v>
      </c>
      <c r="F22" s="101">
        <v>1</v>
      </c>
      <c r="G22" s="258"/>
    </row>
    <row r="23" spans="2:7" ht="40.9" customHeight="1">
      <c r="B23" s="325"/>
      <c r="C23" s="326"/>
      <c r="D23" s="102">
        <v>0</v>
      </c>
      <c r="E23" s="102">
        <v>1.05</v>
      </c>
      <c r="F23" s="159">
        <v>1</v>
      </c>
      <c r="G23" s="258"/>
    </row>
    <row r="24" spans="2:7" ht="36.75" customHeight="1">
      <c r="B24" s="325"/>
      <c r="C24" s="327" t="s">
        <v>342</v>
      </c>
      <c r="D24" s="102">
        <v>0</v>
      </c>
      <c r="E24" s="102">
        <v>3</v>
      </c>
      <c r="F24" s="101">
        <v>1</v>
      </c>
      <c r="G24" s="258"/>
    </row>
    <row r="25" spans="2:7" ht="36.75" customHeight="1">
      <c r="B25" s="325"/>
      <c r="C25" s="326"/>
      <c r="D25" s="102">
        <v>0</v>
      </c>
      <c r="E25" s="102">
        <v>10</v>
      </c>
      <c r="F25" s="101">
        <v>0</v>
      </c>
      <c r="G25" s="258" t="s">
        <v>544</v>
      </c>
    </row>
    <row r="26" spans="2:7" ht="36.75" customHeight="1">
      <c r="B26" s="325"/>
      <c r="C26" s="327" t="s">
        <v>343</v>
      </c>
      <c r="D26" s="102">
        <v>0</v>
      </c>
      <c r="E26" s="102">
        <v>10</v>
      </c>
      <c r="F26" s="101">
        <v>1</v>
      </c>
      <c r="G26" s="258"/>
    </row>
    <row r="27" spans="2:7" ht="36.75" customHeight="1">
      <c r="B27" s="325"/>
      <c r="C27" s="328"/>
      <c r="D27" s="102">
        <v>0</v>
      </c>
      <c r="E27" s="102">
        <v>6</v>
      </c>
      <c r="F27" s="101">
        <v>1</v>
      </c>
      <c r="G27" s="258"/>
    </row>
    <row r="28" spans="2:7" ht="36.75" customHeight="1">
      <c r="B28" s="325"/>
      <c r="C28" s="327" t="s">
        <v>344</v>
      </c>
      <c r="D28" s="102">
        <v>0</v>
      </c>
      <c r="E28" s="102">
        <v>3.5</v>
      </c>
      <c r="F28" s="101">
        <v>0</v>
      </c>
      <c r="G28" s="258" t="s">
        <v>544</v>
      </c>
    </row>
    <row r="29" spans="2:7" ht="36.75" customHeight="1">
      <c r="B29" s="325"/>
      <c r="C29" s="326"/>
      <c r="D29" s="102">
        <v>0</v>
      </c>
      <c r="E29" s="102">
        <v>1.05</v>
      </c>
      <c r="F29" s="101">
        <v>4</v>
      </c>
      <c r="G29" s="258"/>
    </row>
    <row r="30" spans="2:7" ht="36.75" customHeight="1">
      <c r="B30" s="325"/>
      <c r="C30" s="233" t="s">
        <v>345</v>
      </c>
      <c r="D30" s="102">
        <v>0</v>
      </c>
      <c r="E30" s="102">
        <v>1.8</v>
      </c>
      <c r="F30" s="101">
        <v>2</v>
      </c>
      <c r="G30" s="257"/>
    </row>
    <row r="31" spans="2:7" ht="36.75" customHeight="1">
      <c r="B31" s="325"/>
      <c r="C31" s="233" t="s">
        <v>346</v>
      </c>
      <c r="D31" s="102">
        <v>0</v>
      </c>
      <c r="E31" s="102">
        <v>4.5</v>
      </c>
      <c r="F31" s="101">
        <v>1</v>
      </c>
      <c r="G31" s="257"/>
    </row>
    <row r="32" spans="2:7" ht="36.75" customHeight="1">
      <c r="B32" s="325"/>
      <c r="C32" s="233" t="s">
        <v>347</v>
      </c>
      <c r="D32" s="102">
        <v>254.52</v>
      </c>
      <c r="E32" s="102">
        <v>1.8</v>
      </c>
      <c r="F32" s="101">
        <v>4</v>
      </c>
      <c r="G32" s="257"/>
    </row>
    <row r="33" spans="2:7" ht="36.75" customHeight="1">
      <c r="B33" s="325"/>
      <c r="C33" s="234" t="s">
        <v>348</v>
      </c>
      <c r="D33" s="102">
        <v>0</v>
      </c>
      <c r="E33" s="102">
        <v>3</v>
      </c>
      <c r="F33" s="101">
        <v>3</v>
      </c>
      <c r="G33" s="257"/>
    </row>
    <row r="34" spans="2:7" ht="36.75" customHeight="1">
      <c r="B34" s="325"/>
      <c r="C34" s="234" t="s">
        <v>349</v>
      </c>
      <c r="D34" s="102">
        <v>0</v>
      </c>
      <c r="E34" s="102">
        <v>1.05</v>
      </c>
      <c r="F34" s="101">
        <v>3</v>
      </c>
      <c r="G34" s="257"/>
    </row>
    <row r="35" spans="2:7" ht="36.75" customHeight="1">
      <c r="B35" s="325"/>
      <c r="C35" s="233" t="s">
        <v>350</v>
      </c>
      <c r="D35" s="102">
        <v>0</v>
      </c>
      <c r="E35" s="102">
        <v>3</v>
      </c>
      <c r="F35" s="101">
        <v>3</v>
      </c>
      <c r="G35" s="257"/>
    </row>
    <row r="36" spans="2:7" ht="36.75" customHeight="1">
      <c r="B36" s="325"/>
      <c r="C36" s="241" t="s">
        <v>351</v>
      </c>
      <c r="D36" s="102">
        <v>0</v>
      </c>
      <c r="E36" s="102">
        <v>1.8</v>
      </c>
      <c r="F36" s="101">
        <v>6</v>
      </c>
      <c r="G36" s="257"/>
    </row>
    <row r="37" spans="2:7" ht="36.75" customHeight="1">
      <c r="B37" s="325"/>
      <c r="C37" s="241" t="s">
        <v>352</v>
      </c>
      <c r="D37" s="102">
        <v>0</v>
      </c>
      <c r="E37" s="102">
        <v>3.5</v>
      </c>
      <c r="F37" s="101">
        <v>0</v>
      </c>
      <c r="G37" s="257" t="s">
        <v>544</v>
      </c>
    </row>
    <row r="38" spans="2:7" ht="36.75" customHeight="1">
      <c r="B38" s="325"/>
      <c r="C38" s="234" t="s">
        <v>353</v>
      </c>
      <c r="D38" s="102">
        <v>0</v>
      </c>
      <c r="E38" s="102">
        <v>1.05</v>
      </c>
      <c r="F38" s="101">
        <v>1</v>
      </c>
      <c r="G38" s="257"/>
    </row>
    <row r="39" spans="2:7" ht="36.75" customHeight="1">
      <c r="B39" s="325"/>
      <c r="C39" s="234" t="s">
        <v>354</v>
      </c>
      <c r="D39" s="102">
        <v>0</v>
      </c>
      <c r="E39" s="102">
        <v>3</v>
      </c>
      <c r="F39" s="101">
        <v>3</v>
      </c>
      <c r="G39" s="257"/>
    </row>
    <row r="40" spans="2:7" ht="36.75" customHeight="1">
      <c r="B40" s="325"/>
      <c r="C40" s="234" t="s">
        <v>355</v>
      </c>
      <c r="D40" s="102">
        <v>32.4</v>
      </c>
      <c r="E40" s="102">
        <v>3</v>
      </c>
      <c r="F40" s="101">
        <v>6</v>
      </c>
      <c r="G40" s="257"/>
    </row>
    <row r="41" spans="2:7" ht="36.75" customHeight="1">
      <c r="B41" s="325"/>
      <c r="C41" s="233" t="s">
        <v>356</v>
      </c>
      <c r="D41" s="102">
        <f>207.9+443.1</f>
        <v>651</v>
      </c>
      <c r="E41" s="102">
        <v>3</v>
      </c>
      <c r="F41" s="101">
        <v>3</v>
      </c>
      <c r="G41" s="257"/>
    </row>
    <row r="42" spans="2:7" ht="36.75" customHeight="1">
      <c r="B42" s="325"/>
      <c r="C42" s="233" t="s">
        <v>357</v>
      </c>
      <c r="D42" s="102">
        <v>939.75</v>
      </c>
      <c r="E42" s="102">
        <v>3</v>
      </c>
      <c r="F42" s="101">
        <v>3</v>
      </c>
      <c r="G42" s="257"/>
    </row>
    <row r="43" spans="2:7" ht="36.75" customHeight="1">
      <c r="B43" s="325"/>
      <c r="C43" s="233" t="s">
        <v>358</v>
      </c>
      <c r="D43" s="102">
        <v>0</v>
      </c>
      <c r="E43" s="102">
        <v>1.05</v>
      </c>
      <c r="F43" s="101">
        <v>3</v>
      </c>
      <c r="G43" s="257"/>
    </row>
    <row r="44" spans="2:7" ht="36.75" customHeight="1">
      <c r="B44" s="325"/>
      <c r="C44" s="233" t="s">
        <v>359</v>
      </c>
      <c r="D44" s="102">
        <v>0</v>
      </c>
      <c r="E44" s="102">
        <v>1.05</v>
      </c>
      <c r="F44" s="101">
        <v>0</v>
      </c>
      <c r="G44" s="257" t="s">
        <v>544</v>
      </c>
    </row>
    <row r="45" spans="2:7" ht="36.75" customHeight="1">
      <c r="B45" s="325"/>
      <c r="C45" s="233" t="s">
        <v>360</v>
      </c>
      <c r="D45" s="102">
        <v>0</v>
      </c>
      <c r="E45" s="102">
        <v>3</v>
      </c>
      <c r="F45" s="101">
        <v>0</v>
      </c>
      <c r="G45" s="257" t="s">
        <v>544</v>
      </c>
    </row>
    <row r="46" spans="2:7" ht="36.75" customHeight="1">
      <c r="B46" s="325"/>
      <c r="C46" s="233" t="s">
        <v>361</v>
      </c>
      <c r="D46" s="102">
        <v>0</v>
      </c>
      <c r="E46" s="102">
        <v>3</v>
      </c>
      <c r="F46" s="101">
        <v>3</v>
      </c>
      <c r="G46" s="257"/>
    </row>
    <row r="47" spans="2:7" ht="36.75" customHeight="1">
      <c r="B47" s="325"/>
      <c r="C47" s="234" t="s">
        <v>362</v>
      </c>
      <c r="D47" s="102">
        <v>0</v>
      </c>
      <c r="E47" s="102">
        <v>3</v>
      </c>
      <c r="F47" s="101">
        <v>2</v>
      </c>
      <c r="G47" s="257"/>
    </row>
    <row r="48" spans="2:7" ht="36.75" customHeight="1">
      <c r="B48" s="325"/>
      <c r="C48" s="234" t="s">
        <v>363</v>
      </c>
      <c r="D48" s="102">
        <v>0</v>
      </c>
      <c r="E48" s="102">
        <v>1.05</v>
      </c>
      <c r="F48" s="101">
        <v>2</v>
      </c>
      <c r="G48" s="257"/>
    </row>
    <row r="49" spans="2:7" ht="36.75" customHeight="1">
      <c r="B49" s="325"/>
      <c r="C49" s="234" t="s">
        <v>363</v>
      </c>
      <c r="D49" s="102">
        <v>0</v>
      </c>
      <c r="E49" s="102">
        <v>3.5</v>
      </c>
      <c r="F49" s="101">
        <v>1</v>
      </c>
      <c r="G49" s="258"/>
    </row>
    <row r="50" spans="2:7" ht="36.75" customHeight="1">
      <c r="B50" s="325"/>
      <c r="C50" s="234" t="s">
        <v>364</v>
      </c>
      <c r="D50" s="102">
        <v>0</v>
      </c>
      <c r="E50" s="102">
        <v>3</v>
      </c>
      <c r="F50" s="159">
        <v>2</v>
      </c>
      <c r="G50" s="257"/>
    </row>
    <row r="51" spans="2:7" ht="29.25" customHeight="1">
      <c r="B51" s="325"/>
      <c r="C51" s="234" t="s">
        <v>365</v>
      </c>
      <c r="D51" s="102">
        <v>0</v>
      </c>
      <c r="E51" s="102">
        <v>3</v>
      </c>
      <c r="F51" s="101">
        <v>3</v>
      </c>
      <c r="G51" s="257"/>
    </row>
    <row r="52" spans="2:7" ht="29.25" customHeight="1">
      <c r="B52" s="325"/>
      <c r="C52" s="234" t="s">
        <v>366</v>
      </c>
      <c r="D52" s="102">
        <v>0</v>
      </c>
      <c r="E52" s="102">
        <v>1.05</v>
      </c>
      <c r="F52" s="101">
        <v>2</v>
      </c>
      <c r="G52" s="257"/>
    </row>
    <row r="53" spans="2:7" ht="29.25" customHeight="1">
      <c r="B53" s="325"/>
      <c r="C53" s="234" t="s">
        <v>367</v>
      </c>
      <c r="D53" s="102">
        <v>0</v>
      </c>
      <c r="E53" s="102">
        <v>1.8</v>
      </c>
      <c r="F53" s="101">
        <v>1</v>
      </c>
      <c r="G53" s="257"/>
    </row>
    <row r="54" spans="2:7" ht="29.25" customHeight="1">
      <c r="B54" s="325"/>
      <c r="C54" s="234" t="s">
        <v>368</v>
      </c>
      <c r="D54" s="102">
        <v>0</v>
      </c>
      <c r="E54" s="102">
        <v>1.8</v>
      </c>
      <c r="F54" s="101">
        <v>2</v>
      </c>
      <c r="G54" s="257"/>
    </row>
    <row r="55" spans="2:7" ht="29.25" customHeight="1">
      <c r="B55" s="325"/>
      <c r="C55" s="234" t="s">
        <v>369</v>
      </c>
      <c r="D55" s="102">
        <v>0</v>
      </c>
      <c r="E55" s="102">
        <v>1.8</v>
      </c>
      <c r="F55" s="101">
        <v>1</v>
      </c>
      <c r="G55" s="257"/>
    </row>
    <row r="56" spans="2:7" ht="29.25" customHeight="1">
      <c r="B56" s="325"/>
      <c r="C56" s="234" t="s">
        <v>370</v>
      </c>
      <c r="D56" s="102">
        <v>0</v>
      </c>
      <c r="E56" s="102">
        <v>1.05</v>
      </c>
      <c r="F56" s="101">
        <v>1</v>
      </c>
      <c r="G56" s="257"/>
    </row>
    <row r="57" spans="2:7" ht="29.25" customHeight="1">
      <c r="B57" s="325"/>
      <c r="C57" s="234" t="s">
        <v>371</v>
      </c>
      <c r="D57" s="102">
        <v>0</v>
      </c>
      <c r="E57" s="102">
        <v>1.8</v>
      </c>
      <c r="F57" s="101">
        <v>1</v>
      </c>
      <c r="G57" s="257"/>
    </row>
    <row r="58" spans="2:7" ht="29.25" customHeight="1">
      <c r="B58" s="325"/>
      <c r="C58" s="234" t="s">
        <v>372</v>
      </c>
      <c r="D58" s="102">
        <v>0</v>
      </c>
      <c r="E58" s="102">
        <v>1.05</v>
      </c>
      <c r="F58" s="159">
        <v>1</v>
      </c>
      <c r="G58" s="257"/>
    </row>
    <row r="59" spans="2:7" ht="29.25" customHeight="1">
      <c r="B59" s="325"/>
      <c r="C59" s="234" t="s">
        <v>373</v>
      </c>
      <c r="D59" s="102">
        <v>0</v>
      </c>
      <c r="E59" s="102">
        <v>6</v>
      </c>
      <c r="F59" s="101">
        <v>0</v>
      </c>
      <c r="G59" s="257" t="s">
        <v>544</v>
      </c>
    </row>
    <row r="60" spans="2:7" ht="29.25" customHeight="1">
      <c r="B60" s="325"/>
      <c r="C60" s="234" t="s">
        <v>374</v>
      </c>
      <c r="D60" s="102">
        <v>195.3</v>
      </c>
      <c r="E60" s="102">
        <v>1.8</v>
      </c>
      <c r="F60" s="101">
        <v>3</v>
      </c>
      <c r="G60" s="257"/>
    </row>
    <row r="61" spans="2:7" ht="29.25" customHeight="1">
      <c r="B61" s="326"/>
      <c r="C61" s="234" t="s">
        <v>375</v>
      </c>
      <c r="D61" s="102">
        <v>0</v>
      </c>
      <c r="E61" s="102">
        <v>1.05</v>
      </c>
      <c r="F61" s="101">
        <v>2</v>
      </c>
      <c r="G61" s="257"/>
    </row>
    <row r="62" spans="2:7" ht="25.5" customHeight="1">
      <c r="B62" s="231" t="s">
        <v>37</v>
      </c>
      <c r="C62" s="242"/>
      <c r="D62" s="103">
        <f>SUM(D8:D61)</f>
        <v>5045.68</v>
      </c>
      <c r="E62" s="103">
        <f>SUM(E8:E61)</f>
        <v>156.60000000000008</v>
      </c>
      <c r="F62" s="106">
        <f>SUM(F8:F61)</f>
        <v>110</v>
      </c>
      <c r="G62" s="238"/>
    </row>
    <row r="63" spans="2:7" ht="25.5" customHeight="1">
      <c r="B63" s="268" t="s">
        <v>113</v>
      </c>
      <c r="C63" s="242" t="s">
        <v>376</v>
      </c>
      <c r="D63" s="102">
        <v>0</v>
      </c>
      <c r="E63" s="102">
        <v>0</v>
      </c>
      <c r="F63" s="101">
        <v>2</v>
      </c>
      <c r="G63" s="346" t="s">
        <v>534</v>
      </c>
    </row>
    <row r="64" spans="2:7" ht="25.5" customHeight="1">
      <c r="B64" s="269"/>
      <c r="C64" s="242" t="s">
        <v>377</v>
      </c>
      <c r="D64" s="102">
        <v>0</v>
      </c>
      <c r="E64" s="102">
        <v>0</v>
      </c>
      <c r="F64" s="101">
        <v>0</v>
      </c>
      <c r="G64" s="346" t="s">
        <v>544</v>
      </c>
    </row>
    <row r="65" spans="1:10" ht="28.5">
      <c r="B65" s="269"/>
      <c r="C65" s="242" t="s">
        <v>378</v>
      </c>
      <c r="D65" s="102">
        <v>0</v>
      </c>
      <c r="E65" s="102">
        <v>0</v>
      </c>
      <c r="F65" s="101">
        <v>1</v>
      </c>
      <c r="G65" s="346" t="s">
        <v>534</v>
      </c>
    </row>
    <row r="66" spans="1:10" ht="25.5" customHeight="1">
      <c r="B66" s="228" t="s">
        <v>37</v>
      </c>
      <c r="C66" s="228"/>
      <c r="D66" s="158">
        <f>SUM(D63:D65)</f>
        <v>0</v>
      </c>
      <c r="E66" s="158">
        <f>SUM(E63:E65)</f>
        <v>0</v>
      </c>
      <c r="F66" s="160">
        <f>SUM(F63:F65)</f>
        <v>3</v>
      </c>
      <c r="G66" s="238"/>
      <c r="H66" s="243"/>
      <c r="I66" s="243"/>
      <c r="J66" s="243"/>
    </row>
    <row r="67" spans="1:10" ht="31.5" customHeight="1">
      <c r="B67" s="329" t="s">
        <v>48</v>
      </c>
      <c r="C67" s="330"/>
      <c r="D67" s="330"/>
      <c r="E67" s="330"/>
      <c r="F67" s="330"/>
      <c r="G67" s="331"/>
    </row>
    <row r="68" spans="1:10" s="250" customFormat="1" ht="53.25" customHeight="1">
      <c r="A68" s="249"/>
      <c r="B68" s="227" t="s">
        <v>8</v>
      </c>
      <c r="C68" s="227" t="s">
        <v>49</v>
      </c>
      <c r="D68" s="227" t="s">
        <v>10</v>
      </c>
      <c r="E68" s="227" t="s">
        <v>117</v>
      </c>
      <c r="F68" s="227" t="s">
        <v>2</v>
      </c>
      <c r="G68" s="232" t="s">
        <v>51</v>
      </c>
    </row>
    <row r="69" spans="1:10" ht="33" customHeight="1">
      <c r="B69" s="245" t="s">
        <v>52</v>
      </c>
      <c r="C69" s="246"/>
      <c r="D69" s="102">
        <v>0</v>
      </c>
      <c r="E69" s="102">
        <v>0</v>
      </c>
      <c r="F69" s="161">
        <v>0</v>
      </c>
      <c r="G69" s="240"/>
    </row>
    <row r="70" spans="1:10" ht="24.75" customHeight="1">
      <c r="B70" s="228" t="s">
        <v>37</v>
      </c>
      <c r="C70" s="247"/>
      <c r="D70" s="175">
        <f>SUM(D69)</f>
        <v>0</v>
      </c>
      <c r="E70" s="175">
        <f>SUM(E69)</f>
        <v>0</v>
      </c>
      <c r="F70" s="41">
        <f>SUM(F69)</f>
        <v>0</v>
      </c>
      <c r="G70" s="240"/>
    </row>
    <row r="71" spans="1:10" ht="28.5" customHeight="1">
      <c r="A71" s="244"/>
      <c r="B71" s="332" t="s">
        <v>53</v>
      </c>
      <c r="C71" s="242" t="s">
        <v>379</v>
      </c>
      <c r="D71" s="102">
        <f>78+7105.91+3461+476+578</f>
        <v>11698.91</v>
      </c>
      <c r="E71" s="102">
        <v>13587</v>
      </c>
      <c r="F71" s="162">
        <v>161</v>
      </c>
      <c r="G71" s="239"/>
    </row>
    <row r="72" spans="1:10" ht="28.5" customHeight="1">
      <c r="A72" s="244"/>
      <c r="B72" s="315"/>
      <c r="C72" s="242" t="s">
        <v>380</v>
      </c>
      <c r="D72" s="102">
        <f>4500+200+800</f>
        <v>5500</v>
      </c>
      <c r="E72" s="102">
        <v>6600</v>
      </c>
      <c r="F72" s="162">
        <v>66</v>
      </c>
      <c r="G72" s="239"/>
    </row>
    <row r="73" spans="1:10" ht="28.5" customHeight="1">
      <c r="A73" s="244"/>
      <c r="B73" s="315"/>
      <c r="C73" s="242" t="s">
        <v>381</v>
      </c>
      <c r="D73" s="102">
        <f>818+171+49+79</f>
        <v>1117</v>
      </c>
      <c r="E73" s="102">
        <v>1363</v>
      </c>
      <c r="F73" s="162">
        <v>27</v>
      </c>
      <c r="G73" s="239"/>
    </row>
    <row r="74" spans="1:10" ht="28.5" customHeight="1">
      <c r="A74" s="244"/>
      <c r="B74" s="315"/>
      <c r="C74" s="242" t="s">
        <v>382</v>
      </c>
      <c r="D74" s="102">
        <f>379+99</f>
        <v>478</v>
      </c>
      <c r="E74" s="102">
        <v>735</v>
      </c>
      <c r="F74" s="162">
        <v>9</v>
      </c>
      <c r="G74" s="239"/>
    </row>
    <row r="75" spans="1:10" ht="28.5" customHeight="1">
      <c r="A75" s="244"/>
      <c r="B75" s="316"/>
      <c r="C75" s="242" t="s">
        <v>383</v>
      </c>
      <c r="D75" s="102">
        <v>1728</v>
      </c>
      <c r="E75" s="102">
        <v>2802</v>
      </c>
      <c r="F75" s="162">
        <v>51</v>
      </c>
      <c r="G75" s="239"/>
    </row>
    <row r="76" spans="1:10" ht="28.5" customHeight="1">
      <c r="B76" s="228" t="s">
        <v>37</v>
      </c>
      <c r="C76" s="247"/>
      <c r="D76" s="103">
        <f>SUM(D71:D75)</f>
        <v>20521.91</v>
      </c>
      <c r="E76" s="103">
        <f>SUM(E71:E75)</f>
        <v>25087</v>
      </c>
      <c r="F76" s="84">
        <f>SUM(F71:F75)</f>
        <v>314</v>
      </c>
      <c r="G76" s="240"/>
    </row>
    <row r="77" spans="1:10" ht="24" customHeight="1">
      <c r="B77" s="268" t="s">
        <v>57</v>
      </c>
      <c r="C77" s="242" t="s">
        <v>384</v>
      </c>
      <c r="D77" s="102">
        <v>1894.62</v>
      </c>
      <c r="E77" s="102">
        <v>1894.62</v>
      </c>
      <c r="F77" s="101">
        <v>1</v>
      </c>
      <c r="G77" s="239"/>
    </row>
    <row r="78" spans="1:10" ht="24" customHeight="1">
      <c r="B78" s="269"/>
      <c r="C78" s="242" t="s">
        <v>385</v>
      </c>
      <c r="D78" s="102">
        <v>0</v>
      </c>
      <c r="E78" s="102">
        <v>0</v>
      </c>
      <c r="F78" s="101">
        <v>0</v>
      </c>
      <c r="G78" s="239" t="s">
        <v>544</v>
      </c>
    </row>
    <row r="79" spans="1:10" ht="24" customHeight="1">
      <c r="B79" s="270"/>
      <c r="C79" s="242" t="s">
        <v>386</v>
      </c>
      <c r="D79" s="102">
        <v>70958.759999999995</v>
      </c>
      <c r="E79" s="102">
        <v>70958.759999999995</v>
      </c>
      <c r="F79" s="101">
        <v>1</v>
      </c>
      <c r="G79" s="239"/>
    </row>
    <row r="80" spans="1:10" ht="27" customHeight="1">
      <c r="B80" s="228" t="s">
        <v>37</v>
      </c>
      <c r="C80" s="247"/>
      <c r="D80" s="103">
        <f>SUM(D77:D79)</f>
        <v>72853.37999999999</v>
      </c>
      <c r="E80" s="103">
        <f>SUM(E77:E79)</f>
        <v>72853.37999999999</v>
      </c>
      <c r="F80" s="84">
        <f>SUM(F77:F79)</f>
        <v>2</v>
      </c>
      <c r="G80" s="240"/>
    </row>
    <row r="81" spans="2:7" ht="27" customHeight="1">
      <c r="B81" s="268" t="s">
        <v>59</v>
      </c>
      <c r="C81" s="242" t="s">
        <v>387</v>
      </c>
      <c r="D81" s="102">
        <v>3144.65</v>
      </c>
      <c r="E81" s="102">
        <v>3144.65</v>
      </c>
      <c r="F81" s="101">
        <v>1</v>
      </c>
      <c r="G81" s="240"/>
    </row>
    <row r="82" spans="2:7" ht="27" customHeight="1">
      <c r="B82" s="270"/>
      <c r="C82" s="235" t="s">
        <v>388</v>
      </c>
      <c r="D82" s="102">
        <v>346.27</v>
      </c>
      <c r="E82" s="102">
        <v>692.55</v>
      </c>
      <c r="F82" s="101">
        <v>1</v>
      </c>
      <c r="G82" s="240"/>
    </row>
    <row r="83" spans="2:7" ht="16.5" customHeight="1">
      <c r="B83" s="228" t="s">
        <v>37</v>
      </c>
      <c r="C83" s="247"/>
      <c r="D83" s="103">
        <f>SUM(D81:D82)</f>
        <v>3490.92</v>
      </c>
      <c r="E83" s="103">
        <f>SUM(E81:E82)</f>
        <v>3837.2</v>
      </c>
      <c r="F83" s="84">
        <f>SUM(F81:F82)</f>
        <v>2</v>
      </c>
      <c r="G83" s="240"/>
    </row>
    <row r="84" spans="2:7" ht="30.75" customHeight="1">
      <c r="B84" s="245" t="s">
        <v>61</v>
      </c>
      <c r="C84" s="248"/>
      <c r="D84" s="102">
        <v>0</v>
      </c>
      <c r="E84" s="102">
        <v>0</v>
      </c>
      <c r="F84" s="161">
        <v>0</v>
      </c>
      <c r="G84" s="240"/>
    </row>
    <row r="85" spans="2:7" ht="15">
      <c r="B85" s="228" t="s">
        <v>37</v>
      </c>
      <c r="C85" s="247"/>
      <c r="D85" s="175">
        <f>SUM(D84)</f>
        <v>0</v>
      </c>
      <c r="E85" s="175">
        <f>SUM(E84)</f>
        <v>0</v>
      </c>
      <c r="F85" s="41">
        <f>SUM(F84)</f>
        <v>0</v>
      </c>
      <c r="G85" s="240"/>
    </row>
    <row r="86" spans="2:7" ht="17.25" customHeight="1">
      <c r="B86" s="333"/>
      <c r="C86" s="333"/>
      <c r="D86" s="333"/>
      <c r="E86" s="333"/>
      <c r="F86" s="333"/>
      <c r="G86" s="333"/>
    </row>
    <row r="87" spans="2:7" ht="33" customHeight="1">
      <c r="B87" s="228" t="s">
        <v>389</v>
      </c>
      <c r="C87" s="247"/>
      <c r="D87" s="103">
        <f>D62+D66+D70+D76+D80+D83+D85</f>
        <v>101911.88999999998</v>
      </c>
      <c r="E87" s="103">
        <f>E62+E66+E70+E76+E80+E83+E85</f>
        <v>101934.17999999998</v>
      </c>
      <c r="F87" s="143">
        <f>F62+F66+F70+F76+F80+F83+F85</f>
        <v>431</v>
      </c>
      <c r="G87" s="240"/>
    </row>
    <row r="88" spans="2:7">
      <c r="B88" s="252"/>
      <c r="C88" s="253"/>
      <c r="D88" s="253"/>
      <c r="E88" s="253"/>
      <c r="F88" s="254"/>
    </row>
    <row r="89" spans="2:7">
      <c r="B89" s="252"/>
      <c r="C89" s="253"/>
      <c r="D89" s="253"/>
      <c r="E89" s="253"/>
      <c r="F89" s="254"/>
    </row>
    <row r="90" spans="2:7">
      <c r="B90" s="255" t="s">
        <v>440</v>
      </c>
    </row>
    <row r="91" spans="2:7">
      <c r="B91" s="255"/>
    </row>
    <row r="92" spans="2:7">
      <c r="B92" s="256" t="s">
        <v>63</v>
      </c>
    </row>
    <row r="93" spans="2:7">
      <c r="B93" s="256" t="s">
        <v>390</v>
      </c>
    </row>
    <row r="94" spans="2:7">
      <c r="B94" s="256" t="s">
        <v>543</v>
      </c>
    </row>
    <row r="95" spans="2:7">
      <c r="B95" s="250"/>
    </row>
    <row r="96" spans="2:7">
      <c r="B96" s="226" t="s">
        <v>125</v>
      </c>
    </row>
    <row r="97" spans="2:4">
      <c r="B97" s="267"/>
      <c r="C97" s="267"/>
      <c r="D97" s="267"/>
    </row>
    <row r="98" spans="2:4">
      <c r="B98" s="237" t="s">
        <v>129</v>
      </c>
      <c r="C98" s="237"/>
    </row>
    <row r="99" spans="2:4" ht="15.75" customHeight="1"/>
  </sheetData>
  <mergeCells count="17">
    <mergeCell ref="B97:D97"/>
    <mergeCell ref="B63:B65"/>
    <mergeCell ref="B67:G67"/>
    <mergeCell ref="B71:B75"/>
    <mergeCell ref="B77:B79"/>
    <mergeCell ref="B81:B82"/>
    <mergeCell ref="B86:G86"/>
    <mergeCell ref="B4:G4"/>
    <mergeCell ref="B5:G5"/>
    <mergeCell ref="B6:G6"/>
    <mergeCell ref="B8:B61"/>
    <mergeCell ref="C17:C18"/>
    <mergeCell ref="C20:C21"/>
    <mergeCell ref="C22:C23"/>
    <mergeCell ref="C24:C25"/>
    <mergeCell ref="C26:C27"/>
    <mergeCell ref="C28:C2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opLeftCell="A58" zoomScale="90" zoomScaleNormal="90" workbookViewId="0">
      <selection activeCell="G36" sqref="G36:G37"/>
    </sheetView>
  </sheetViews>
  <sheetFormatPr defaultColWidth="9.125" defaultRowHeight="14.25"/>
  <cols>
    <col min="1" max="1" width="3.5" customWidth="1"/>
    <col min="2" max="2" width="45.125" customWidth="1"/>
    <col min="3" max="3" width="31.125" style="87" customWidth="1"/>
    <col min="4" max="4" width="16.625" style="87" customWidth="1"/>
    <col min="5" max="5" width="24.875" style="8" customWidth="1"/>
    <col min="6" max="6" width="15.375" style="87" customWidth="1"/>
    <col min="7" max="7" width="45.125" customWidth="1"/>
    <col min="8" max="8" width="11.5" bestFit="1" customWidth="1"/>
    <col min="9" max="9" width="12.625" customWidth="1"/>
  </cols>
  <sheetData>
    <row r="1" spans="2:9" ht="30" customHeight="1">
      <c r="B1" s="65" t="s">
        <v>4</v>
      </c>
    </row>
    <row r="2" spans="2:9" ht="25.5" customHeight="1">
      <c r="B2" s="88" t="s">
        <v>188</v>
      </c>
      <c r="D2" s="89"/>
      <c r="E2" s="89"/>
    </row>
    <row r="3" spans="2:9" ht="12.75" customHeight="1">
      <c r="B3" s="65"/>
      <c r="D3" s="89"/>
      <c r="E3" s="89"/>
    </row>
    <row r="4" spans="2:9" ht="32.25" customHeight="1">
      <c r="B4" s="290" t="s">
        <v>189</v>
      </c>
      <c r="C4" s="290"/>
      <c r="D4" s="290"/>
      <c r="E4" s="290"/>
      <c r="F4" s="290"/>
      <c r="G4" s="290"/>
    </row>
    <row r="5" spans="2:9" ht="31.5" customHeight="1">
      <c r="B5" s="290" t="s">
        <v>190</v>
      </c>
      <c r="C5" s="290"/>
      <c r="D5" s="290"/>
      <c r="E5" s="290"/>
      <c r="F5" s="290"/>
      <c r="G5" s="290"/>
    </row>
    <row r="6" spans="2:9" ht="26.25" customHeight="1">
      <c r="B6" s="291" t="s">
        <v>7</v>
      </c>
      <c r="C6" s="291"/>
      <c r="D6" s="291"/>
      <c r="E6" s="291"/>
      <c r="F6" s="291"/>
      <c r="G6" s="291"/>
    </row>
    <row r="7" spans="2:9" ht="63.75" customHeight="1">
      <c r="B7" s="71" t="s">
        <v>8</v>
      </c>
      <c r="C7" s="90" t="s">
        <v>9</v>
      </c>
      <c r="D7" s="90" t="s">
        <v>10</v>
      </c>
      <c r="E7" s="90" t="s">
        <v>70</v>
      </c>
      <c r="F7" s="90" t="s">
        <v>2</v>
      </c>
      <c r="G7" s="90" t="s">
        <v>12</v>
      </c>
    </row>
    <row r="8" spans="2:9" ht="36.75" customHeight="1">
      <c r="B8" s="299" t="s">
        <v>71</v>
      </c>
      <c r="C8" s="14" t="s">
        <v>191</v>
      </c>
      <c r="D8" s="105">
        <v>310.87</v>
      </c>
      <c r="E8" s="193">
        <v>2.5499999999999998</v>
      </c>
      <c r="F8" s="164">
        <v>2</v>
      </c>
      <c r="G8" s="92"/>
    </row>
    <row r="9" spans="2:9" ht="36.75" customHeight="1">
      <c r="B9" s="299"/>
      <c r="C9" s="14" t="s">
        <v>192</v>
      </c>
      <c r="D9" s="105">
        <v>0</v>
      </c>
      <c r="E9" s="193">
        <v>2.5499999999999998</v>
      </c>
      <c r="F9" s="164">
        <v>2</v>
      </c>
      <c r="G9" s="93"/>
      <c r="H9" s="94"/>
    </row>
    <row r="10" spans="2:9" ht="36.75" customHeight="1">
      <c r="B10" s="299"/>
      <c r="C10" s="14" t="s">
        <v>193</v>
      </c>
      <c r="D10" s="105">
        <v>415.01</v>
      </c>
      <c r="E10" s="193">
        <v>2.5499999999999998</v>
      </c>
      <c r="F10" s="164">
        <v>1</v>
      </c>
      <c r="G10" s="93"/>
      <c r="H10" s="94"/>
    </row>
    <row r="11" spans="2:9" ht="36.75" customHeight="1">
      <c r="B11" s="299"/>
      <c r="C11" s="14" t="s">
        <v>194</v>
      </c>
      <c r="D11" s="105">
        <v>44.1</v>
      </c>
      <c r="E11" s="193">
        <v>1.8</v>
      </c>
      <c r="F11" s="164">
        <v>1</v>
      </c>
      <c r="G11" s="93"/>
      <c r="H11" s="94"/>
    </row>
    <row r="12" spans="2:9" ht="36.75" customHeight="1">
      <c r="B12" s="299"/>
      <c r="C12" s="14" t="s">
        <v>195</v>
      </c>
      <c r="D12" s="105">
        <v>197.06</v>
      </c>
      <c r="E12" s="193">
        <v>1.8</v>
      </c>
      <c r="F12" s="164">
        <v>2</v>
      </c>
      <c r="G12" s="93"/>
      <c r="I12" s="94"/>
    </row>
    <row r="13" spans="2:9" ht="36.75" customHeight="1">
      <c r="B13" s="299"/>
      <c r="C13" s="14" t="s">
        <v>196</v>
      </c>
      <c r="D13" s="105">
        <v>258.58</v>
      </c>
      <c r="E13" s="193">
        <v>2.5499999999999998</v>
      </c>
      <c r="F13" s="164">
        <v>7</v>
      </c>
      <c r="G13" s="93"/>
      <c r="H13" s="94"/>
    </row>
    <row r="14" spans="2:9" ht="36.75" customHeight="1">
      <c r="B14" s="299"/>
      <c r="C14" s="14" t="s">
        <v>197</v>
      </c>
      <c r="D14" s="105">
        <v>75.67</v>
      </c>
      <c r="E14" s="200">
        <v>1.8</v>
      </c>
      <c r="F14" s="164">
        <v>3</v>
      </c>
      <c r="G14" s="93"/>
      <c r="H14" s="94"/>
    </row>
    <row r="15" spans="2:9" ht="36.75" customHeight="1">
      <c r="B15" s="299"/>
      <c r="C15" s="14" t="s">
        <v>197</v>
      </c>
      <c r="D15" s="105">
        <v>0</v>
      </c>
      <c r="E15" s="193">
        <v>3.39</v>
      </c>
      <c r="F15" s="164">
        <v>0</v>
      </c>
      <c r="G15" s="93" t="s">
        <v>544</v>
      </c>
      <c r="H15" s="94"/>
    </row>
    <row r="16" spans="2:9" ht="36.75" customHeight="1">
      <c r="B16" s="299"/>
      <c r="C16" s="14" t="s">
        <v>198</v>
      </c>
      <c r="D16" s="105">
        <v>30.6</v>
      </c>
      <c r="E16" s="193">
        <v>2.5499999999999998</v>
      </c>
      <c r="F16" s="164">
        <v>5</v>
      </c>
      <c r="G16" s="93"/>
    </row>
    <row r="17" spans="2:9" ht="36.75" customHeight="1">
      <c r="B17" s="299"/>
      <c r="C17" s="14" t="s">
        <v>199</v>
      </c>
      <c r="D17" s="105">
        <v>80.64</v>
      </c>
      <c r="E17" s="193">
        <v>1.8</v>
      </c>
      <c r="F17" s="164">
        <v>3</v>
      </c>
      <c r="G17" s="95"/>
    </row>
    <row r="18" spans="2:9" ht="36.75" customHeight="1">
      <c r="B18" s="299"/>
      <c r="C18" s="14" t="s">
        <v>200</v>
      </c>
      <c r="D18" s="105">
        <v>80.64</v>
      </c>
      <c r="E18" s="193">
        <v>1.8</v>
      </c>
      <c r="F18" s="164">
        <v>1</v>
      </c>
      <c r="G18" s="92"/>
    </row>
    <row r="19" spans="2:9" ht="36.75" customHeight="1">
      <c r="B19" s="299"/>
      <c r="C19" s="14" t="s">
        <v>201</v>
      </c>
      <c r="D19" s="105">
        <v>597.47</v>
      </c>
      <c r="E19" s="193">
        <v>2.5499999999999998</v>
      </c>
      <c r="F19" s="164">
        <v>6</v>
      </c>
      <c r="G19" s="93"/>
      <c r="H19" s="94"/>
    </row>
    <row r="20" spans="2:9" ht="36.75" customHeight="1">
      <c r="B20" s="299"/>
      <c r="C20" s="14" t="s">
        <v>202</v>
      </c>
      <c r="D20" s="105">
        <v>0</v>
      </c>
      <c r="E20" s="193">
        <v>1.8</v>
      </c>
      <c r="F20" s="164">
        <v>2</v>
      </c>
      <c r="G20" s="92"/>
    </row>
    <row r="21" spans="2:9" ht="36.75" customHeight="1">
      <c r="B21" s="299"/>
      <c r="C21" s="14" t="s">
        <v>202</v>
      </c>
      <c r="D21" s="105">
        <v>0</v>
      </c>
      <c r="E21" s="193">
        <v>3.39</v>
      </c>
      <c r="F21" s="164">
        <v>0</v>
      </c>
      <c r="G21" s="92" t="s">
        <v>544</v>
      </c>
    </row>
    <row r="22" spans="2:9" ht="36.75" customHeight="1">
      <c r="B22" s="299"/>
      <c r="C22" s="14" t="s">
        <v>203</v>
      </c>
      <c r="D22" s="105">
        <v>531.92999999999995</v>
      </c>
      <c r="E22" s="193">
        <v>2.5499999999999998</v>
      </c>
      <c r="F22" s="164">
        <v>2</v>
      </c>
      <c r="G22" s="92"/>
    </row>
    <row r="23" spans="2:9" ht="36.75" customHeight="1">
      <c r="B23" s="299"/>
      <c r="C23" s="14" t="s">
        <v>204</v>
      </c>
      <c r="D23" s="105">
        <v>1176.32</v>
      </c>
      <c r="E23" s="193">
        <v>2.5499999999999998</v>
      </c>
      <c r="F23" s="164">
        <v>7</v>
      </c>
      <c r="G23" s="93"/>
      <c r="H23" s="94"/>
    </row>
    <row r="24" spans="2:9" ht="36.75" customHeight="1">
      <c r="B24" s="299"/>
      <c r="C24" s="14" t="s">
        <v>205</v>
      </c>
      <c r="D24" s="105">
        <v>0</v>
      </c>
      <c r="E24" s="193">
        <v>1.8</v>
      </c>
      <c r="F24" s="164">
        <v>1</v>
      </c>
      <c r="G24" s="93"/>
      <c r="H24" s="94"/>
    </row>
    <row r="25" spans="2:9" ht="36.75" customHeight="1">
      <c r="B25" s="299"/>
      <c r="C25" s="14" t="s">
        <v>205</v>
      </c>
      <c r="D25" s="105">
        <v>0</v>
      </c>
      <c r="E25" s="193">
        <v>3.39</v>
      </c>
      <c r="F25" s="164">
        <v>0</v>
      </c>
      <c r="G25" s="91" t="s">
        <v>544</v>
      </c>
    </row>
    <row r="26" spans="2:9" ht="36.75" customHeight="1">
      <c r="B26" s="299"/>
      <c r="C26" s="14" t="s">
        <v>206</v>
      </c>
      <c r="D26" s="105">
        <v>34.020000000000003</v>
      </c>
      <c r="E26" s="193">
        <v>1.8</v>
      </c>
      <c r="F26" s="164">
        <v>1</v>
      </c>
      <c r="G26" s="93"/>
    </row>
    <row r="27" spans="2:9" ht="36.75" customHeight="1">
      <c r="B27" s="299"/>
      <c r="C27" s="14" t="s">
        <v>207</v>
      </c>
      <c r="D27" s="105">
        <v>0</v>
      </c>
      <c r="E27" s="193">
        <v>1.8</v>
      </c>
      <c r="F27" s="164">
        <v>0</v>
      </c>
      <c r="G27" s="93" t="s">
        <v>544</v>
      </c>
    </row>
    <row r="28" spans="2:9" ht="36.75" customHeight="1">
      <c r="B28" s="299"/>
      <c r="C28" s="14" t="s">
        <v>208</v>
      </c>
      <c r="D28" s="105">
        <v>0</v>
      </c>
      <c r="E28" s="193">
        <v>2.5499999999999998</v>
      </c>
      <c r="F28" s="164">
        <v>0</v>
      </c>
      <c r="G28" s="93" t="s">
        <v>544</v>
      </c>
    </row>
    <row r="29" spans="2:9" ht="36.75" customHeight="1">
      <c r="B29" s="299"/>
      <c r="C29" s="14" t="s">
        <v>209</v>
      </c>
      <c r="D29" s="105">
        <v>0</v>
      </c>
      <c r="E29" s="193">
        <v>1.8</v>
      </c>
      <c r="F29" s="164">
        <v>0</v>
      </c>
      <c r="G29" s="93" t="s">
        <v>544</v>
      </c>
    </row>
    <row r="30" spans="2:9" ht="36.75" customHeight="1">
      <c r="B30" s="299"/>
      <c r="C30" s="14" t="s">
        <v>210</v>
      </c>
      <c r="D30" s="105">
        <v>0</v>
      </c>
      <c r="E30" s="193">
        <v>2.5499999999999998</v>
      </c>
      <c r="F30" s="164">
        <v>2</v>
      </c>
      <c r="G30" s="93"/>
    </row>
    <row r="31" spans="2:9" ht="36.75" customHeight="1">
      <c r="B31" s="299"/>
      <c r="C31" s="14" t="s">
        <v>211</v>
      </c>
      <c r="D31" s="105">
        <v>0</v>
      </c>
      <c r="E31" s="193">
        <v>2.5499999999999998</v>
      </c>
      <c r="F31" s="164">
        <v>2</v>
      </c>
      <c r="G31" s="93"/>
      <c r="H31" s="94"/>
      <c r="I31" s="30"/>
    </row>
    <row r="32" spans="2:9" ht="36.75" customHeight="1">
      <c r="B32" s="299"/>
      <c r="C32" s="14" t="s">
        <v>212</v>
      </c>
      <c r="D32" s="105">
        <v>179.55</v>
      </c>
      <c r="E32" s="193">
        <v>2.85</v>
      </c>
      <c r="F32" s="164">
        <v>5</v>
      </c>
      <c r="G32" s="93"/>
      <c r="H32" s="94"/>
      <c r="I32" s="30"/>
    </row>
    <row r="33" spans="2:10" ht="36.75" customHeight="1">
      <c r="B33" s="299"/>
      <c r="C33" s="14" t="s">
        <v>213</v>
      </c>
      <c r="D33" s="105">
        <v>91.8</v>
      </c>
      <c r="E33" s="193">
        <v>2.5499999999999998</v>
      </c>
      <c r="F33" s="164">
        <v>1</v>
      </c>
      <c r="G33" s="93"/>
      <c r="H33" s="94"/>
    </row>
    <row r="34" spans="2:10" ht="36.75" customHeight="1">
      <c r="B34" s="299"/>
      <c r="C34" s="14" t="s">
        <v>214</v>
      </c>
      <c r="D34" s="105">
        <v>123.38</v>
      </c>
      <c r="E34" s="193">
        <v>1.8</v>
      </c>
      <c r="F34" s="164">
        <v>1</v>
      </c>
      <c r="G34" s="93"/>
      <c r="H34" s="94"/>
    </row>
    <row r="35" spans="2:10" ht="36.75" customHeight="1">
      <c r="B35" s="299"/>
      <c r="C35" s="14" t="s">
        <v>215</v>
      </c>
      <c r="D35" s="105">
        <v>1077.6400000000001</v>
      </c>
      <c r="E35" s="193">
        <v>2.5499999999999998</v>
      </c>
      <c r="F35" s="164">
        <v>6</v>
      </c>
      <c r="G35" s="93"/>
      <c r="H35" s="94"/>
    </row>
    <row r="36" spans="2:10" ht="36.75" customHeight="1">
      <c r="B36" s="299"/>
      <c r="C36" s="14" t="s">
        <v>216</v>
      </c>
      <c r="D36" s="105">
        <v>0</v>
      </c>
      <c r="E36" s="193">
        <v>1.8</v>
      </c>
      <c r="F36" s="164">
        <v>0</v>
      </c>
      <c r="G36" s="93" t="s">
        <v>544</v>
      </c>
    </row>
    <row r="37" spans="2:10" ht="36.75" customHeight="1">
      <c r="B37" s="299"/>
      <c r="C37" s="14" t="s">
        <v>217</v>
      </c>
      <c r="D37" s="105">
        <v>0</v>
      </c>
      <c r="E37" s="193">
        <v>1.8</v>
      </c>
      <c r="F37" s="164">
        <v>0</v>
      </c>
      <c r="G37" s="93" t="s">
        <v>544</v>
      </c>
      <c r="I37" s="96"/>
    </row>
    <row r="38" spans="2:10" ht="36.75" customHeight="1">
      <c r="B38" s="299"/>
      <c r="C38" s="14" t="s">
        <v>218</v>
      </c>
      <c r="D38" s="105">
        <v>885.78</v>
      </c>
      <c r="E38" s="193">
        <v>2.85</v>
      </c>
      <c r="F38" s="164">
        <v>4</v>
      </c>
      <c r="G38" s="95"/>
    </row>
    <row r="39" spans="2:10" ht="36.75" customHeight="1">
      <c r="B39" s="299"/>
      <c r="C39" s="14" t="s">
        <v>219</v>
      </c>
      <c r="D39" s="105">
        <v>36.72</v>
      </c>
      <c r="E39" s="193">
        <v>2.85</v>
      </c>
      <c r="F39" s="164">
        <v>4</v>
      </c>
      <c r="G39" s="93"/>
      <c r="H39" s="94"/>
      <c r="I39" s="96"/>
    </row>
    <row r="40" spans="2:10" ht="36.75" customHeight="1">
      <c r="B40" s="299"/>
      <c r="C40" s="14" t="s">
        <v>220</v>
      </c>
      <c r="D40" s="105">
        <v>0</v>
      </c>
      <c r="E40" s="193">
        <v>2.5499999999999998</v>
      </c>
      <c r="F40" s="164">
        <v>2</v>
      </c>
      <c r="G40" s="93"/>
      <c r="H40" s="94"/>
    </row>
    <row r="41" spans="2:10" ht="36.75" customHeight="1">
      <c r="B41" s="299"/>
      <c r="C41" s="14" t="s">
        <v>221</v>
      </c>
      <c r="D41" s="105">
        <v>102.6</v>
      </c>
      <c r="E41" s="193">
        <v>2.85</v>
      </c>
      <c r="F41" s="164">
        <v>6</v>
      </c>
      <c r="G41" s="27"/>
    </row>
    <row r="42" spans="2:10" ht="36.75" customHeight="1">
      <c r="B42" s="299"/>
      <c r="C42" s="14" t="s">
        <v>222</v>
      </c>
      <c r="D42" s="105">
        <v>313.91000000000003</v>
      </c>
      <c r="E42" s="193">
        <v>2.5499999999999998</v>
      </c>
      <c r="F42" s="164">
        <v>3</v>
      </c>
      <c r="G42" s="93"/>
      <c r="H42" s="94"/>
    </row>
    <row r="43" spans="2:10" ht="36.75" customHeight="1">
      <c r="B43" s="299"/>
      <c r="C43" s="14" t="s">
        <v>223</v>
      </c>
      <c r="D43" s="105">
        <v>99.67</v>
      </c>
      <c r="E43" s="193">
        <v>3.39</v>
      </c>
      <c r="F43" s="164">
        <v>1</v>
      </c>
      <c r="G43" s="92"/>
    </row>
    <row r="44" spans="2:10" ht="45" customHeight="1">
      <c r="B44" s="72" t="s">
        <v>37</v>
      </c>
      <c r="C44" s="14"/>
      <c r="D44" s="103">
        <f>SUM(D8:D43)</f>
        <v>6743.9600000000009</v>
      </c>
      <c r="E44" s="103">
        <f>SUM(E8:E43)</f>
        <v>86.609999999999943</v>
      </c>
      <c r="F44" s="106">
        <f>SUM(F8:F43)</f>
        <v>83</v>
      </c>
      <c r="G44" s="73"/>
    </row>
    <row r="45" spans="2:10" ht="42.75" customHeight="1">
      <c r="B45" s="268" t="s">
        <v>113</v>
      </c>
      <c r="C45" s="93" t="s">
        <v>224</v>
      </c>
      <c r="D45" s="102">
        <v>0</v>
      </c>
      <c r="E45" s="193">
        <v>113</v>
      </c>
      <c r="F45" s="164">
        <v>1</v>
      </c>
      <c r="G45" s="97" t="s">
        <v>225</v>
      </c>
    </row>
    <row r="46" spans="2:10" ht="35.25" customHeight="1">
      <c r="B46" s="269"/>
      <c r="C46" s="93" t="s">
        <v>226</v>
      </c>
      <c r="D46" s="102">
        <v>0</v>
      </c>
      <c r="E46" s="193">
        <v>31.7</v>
      </c>
      <c r="F46" s="164">
        <v>0</v>
      </c>
      <c r="G46" s="97" t="s">
        <v>227</v>
      </c>
    </row>
    <row r="47" spans="2:10" ht="34.5" customHeight="1">
      <c r="B47" s="269"/>
      <c r="C47" s="93" t="s">
        <v>228</v>
      </c>
      <c r="D47" s="102">
        <v>0</v>
      </c>
      <c r="E47" s="193">
        <v>16.5</v>
      </c>
      <c r="F47" s="164">
        <v>0</v>
      </c>
      <c r="G47" s="97" t="s">
        <v>229</v>
      </c>
      <c r="H47" s="94"/>
    </row>
    <row r="48" spans="2:10" ht="42" customHeight="1">
      <c r="B48" s="269"/>
      <c r="C48" s="93" t="s">
        <v>230</v>
      </c>
      <c r="D48" s="102">
        <v>0</v>
      </c>
      <c r="E48" s="193">
        <v>47.5</v>
      </c>
      <c r="F48" s="164">
        <v>0</v>
      </c>
      <c r="G48" s="97" t="s">
        <v>231</v>
      </c>
      <c r="H48" s="76"/>
      <c r="I48" s="76"/>
      <c r="J48" s="76"/>
    </row>
    <row r="49" spans="1:10" ht="42" customHeight="1">
      <c r="B49" s="270"/>
      <c r="C49" s="93" t="s">
        <v>232</v>
      </c>
      <c r="D49" s="102">
        <v>37.799999999999997</v>
      </c>
      <c r="E49" s="193">
        <v>16.5</v>
      </c>
      <c r="F49" s="201">
        <v>3</v>
      </c>
      <c r="G49" s="97" t="s">
        <v>233</v>
      </c>
      <c r="H49" s="94"/>
      <c r="I49" s="76"/>
      <c r="J49" s="76"/>
    </row>
    <row r="50" spans="1:10" ht="42" customHeight="1">
      <c r="B50" s="64"/>
      <c r="C50" s="93" t="s">
        <v>234</v>
      </c>
      <c r="D50" s="102">
        <v>0</v>
      </c>
      <c r="E50" s="193">
        <v>16.5</v>
      </c>
      <c r="F50" s="164">
        <v>0</v>
      </c>
      <c r="G50" s="97" t="s">
        <v>229</v>
      </c>
      <c r="H50" s="76"/>
      <c r="I50" s="76"/>
      <c r="J50" s="76"/>
    </row>
    <row r="51" spans="1:10" ht="34.5" customHeight="1">
      <c r="B51" s="75" t="s">
        <v>37</v>
      </c>
      <c r="C51" s="90"/>
      <c r="D51" s="103">
        <f>SUM(D45:D50)</f>
        <v>37.799999999999997</v>
      </c>
      <c r="E51" s="103">
        <f>SUM(E45:E50)</f>
        <v>241.7</v>
      </c>
      <c r="F51" s="106">
        <f>SUM(F45:F50)</f>
        <v>4</v>
      </c>
      <c r="G51" s="73"/>
      <c r="H51" s="76"/>
      <c r="I51" s="76"/>
      <c r="J51" s="76"/>
    </row>
    <row r="52" spans="1:10" ht="31.5" customHeight="1">
      <c r="B52" s="302" t="s">
        <v>48</v>
      </c>
      <c r="C52" s="302"/>
      <c r="D52" s="302"/>
      <c r="E52" s="302"/>
      <c r="F52" s="302"/>
      <c r="G52" s="303"/>
    </row>
    <row r="53" spans="1:10" ht="65.25" customHeight="1">
      <c r="A53" s="8"/>
      <c r="B53" s="90" t="s">
        <v>8</v>
      </c>
      <c r="C53" s="90" t="s">
        <v>49</v>
      </c>
      <c r="D53" s="90" t="s">
        <v>10</v>
      </c>
      <c r="E53" s="90" t="s">
        <v>117</v>
      </c>
      <c r="F53" s="90" t="s">
        <v>2</v>
      </c>
      <c r="G53" s="90" t="s">
        <v>51</v>
      </c>
    </row>
    <row r="54" spans="1:10" ht="33" customHeight="1">
      <c r="B54" s="287" t="s">
        <v>52</v>
      </c>
      <c r="C54" s="14" t="s">
        <v>235</v>
      </c>
      <c r="D54" s="102">
        <v>0</v>
      </c>
      <c r="E54" s="102">
        <v>0</v>
      </c>
      <c r="F54" s="78">
        <v>1</v>
      </c>
      <c r="G54" s="98"/>
    </row>
    <row r="55" spans="1:10" ht="33" customHeight="1">
      <c r="B55" s="288"/>
      <c r="C55" s="14" t="s">
        <v>236</v>
      </c>
      <c r="D55" s="102">
        <v>0</v>
      </c>
      <c r="E55" s="102">
        <v>0</v>
      </c>
      <c r="F55" s="78">
        <v>1</v>
      </c>
      <c r="G55" s="98"/>
    </row>
    <row r="56" spans="1:10" ht="33" customHeight="1">
      <c r="B56" s="289"/>
      <c r="C56" s="14" t="s">
        <v>237</v>
      </c>
      <c r="D56" s="102">
        <v>0</v>
      </c>
      <c r="E56" s="102">
        <v>0</v>
      </c>
      <c r="F56" s="78">
        <v>1</v>
      </c>
      <c r="G56" s="98"/>
    </row>
    <row r="57" spans="1:10" ht="21.75" customHeight="1">
      <c r="B57" s="79" t="s">
        <v>37</v>
      </c>
      <c r="C57" s="99"/>
      <c r="D57" s="103">
        <f>SUM(D54:D56)</f>
        <v>0</v>
      </c>
      <c r="E57" s="103">
        <f>SUM(E54:E56)</f>
        <v>0</v>
      </c>
      <c r="F57" s="84">
        <f>SUM(F54:F56)</f>
        <v>3</v>
      </c>
      <c r="G57" s="18"/>
    </row>
    <row r="58" spans="1:10" ht="27.75" customHeight="1">
      <c r="B58" s="332" t="s">
        <v>53</v>
      </c>
      <c r="C58" s="14" t="s">
        <v>238</v>
      </c>
      <c r="D58" s="102">
        <v>0</v>
      </c>
      <c r="E58" s="102">
        <v>2603</v>
      </c>
      <c r="F58" s="78">
        <v>55</v>
      </c>
      <c r="G58" s="100"/>
      <c r="H58" s="94"/>
    </row>
    <row r="59" spans="1:10" ht="28.5" customHeight="1">
      <c r="B59" s="316"/>
      <c r="C59" s="14" t="s">
        <v>239</v>
      </c>
      <c r="D59" s="105">
        <v>30.48</v>
      </c>
      <c r="E59" s="102">
        <v>1188.72</v>
      </c>
      <c r="F59" s="78">
        <v>40</v>
      </c>
      <c r="G59" s="100"/>
      <c r="H59" s="94"/>
      <c r="I59" s="94"/>
    </row>
    <row r="60" spans="1:10" ht="29.25" customHeight="1">
      <c r="B60" s="79" t="s">
        <v>37</v>
      </c>
      <c r="C60" s="80"/>
      <c r="D60" s="103">
        <f>SUM(D58:D59)</f>
        <v>30.48</v>
      </c>
      <c r="E60" s="103">
        <f>SUM(E58:E59)</f>
        <v>3791.7200000000003</v>
      </c>
      <c r="F60" s="176">
        <f>F58+F59</f>
        <v>95</v>
      </c>
      <c r="G60" s="18"/>
    </row>
    <row r="61" spans="1:10" ht="24" customHeight="1">
      <c r="B61" s="22" t="s">
        <v>57</v>
      </c>
      <c r="C61" s="77"/>
      <c r="D61" s="102">
        <v>0</v>
      </c>
      <c r="E61" s="102">
        <v>0</v>
      </c>
      <c r="F61" s="78">
        <v>0</v>
      </c>
      <c r="G61" s="18"/>
    </row>
    <row r="62" spans="1:10" ht="27" customHeight="1">
      <c r="B62" s="79" t="s">
        <v>37</v>
      </c>
      <c r="C62" s="99"/>
      <c r="D62" s="175">
        <f>SUM(D61)</f>
        <v>0</v>
      </c>
      <c r="E62" s="175">
        <f>SUM(E61)</f>
        <v>0</v>
      </c>
      <c r="F62" s="209">
        <f>SUM(F61)</f>
        <v>0</v>
      </c>
      <c r="G62" s="18"/>
    </row>
    <row r="63" spans="1:10" ht="33" customHeight="1">
      <c r="B63" s="22" t="s">
        <v>59</v>
      </c>
      <c r="C63" s="77"/>
      <c r="D63" s="102">
        <v>0</v>
      </c>
      <c r="E63" s="102">
        <v>0</v>
      </c>
      <c r="F63" s="78">
        <v>0</v>
      </c>
      <c r="G63" s="18"/>
    </row>
    <row r="64" spans="1:10" ht="24.75" customHeight="1">
      <c r="B64" s="79" t="s">
        <v>37</v>
      </c>
      <c r="C64" s="99"/>
      <c r="D64" s="175">
        <f>SUM(D63)</f>
        <v>0</v>
      </c>
      <c r="E64" s="175">
        <f>SUM(E63)</f>
        <v>0</v>
      </c>
      <c r="F64" s="209">
        <f>SUM(F63)</f>
        <v>0</v>
      </c>
      <c r="G64" s="18"/>
    </row>
    <row r="65" spans="2:7" ht="30.75" customHeight="1">
      <c r="B65" s="22" t="s">
        <v>61</v>
      </c>
      <c r="C65" s="85"/>
      <c r="D65" s="102">
        <v>0</v>
      </c>
      <c r="E65" s="102">
        <v>0</v>
      </c>
      <c r="F65" s="78">
        <v>0</v>
      </c>
      <c r="G65" s="18"/>
    </row>
    <row r="66" spans="2:7" ht="15.75">
      <c r="B66" s="79" t="s">
        <v>37</v>
      </c>
      <c r="C66" s="99"/>
      <c r="D66" s="175">
        <f>SUM(D65)</f>
        <v>0</v>
      </c>
      <c r="E66" s="175">
        <f>SUM(E65)</f>
        <v>0</v>
      </c>
      <c r="F66" s="209">
        <f>SUM(F65)</f>
        <v>0</v>
      </c>
      <c r="G66" s="18"/>
    </row>
    <row r="67" spans="2:7" ht="17.25" customHeight="1">
      <c r="B67" s="301"/>
      <c r="C67" s="301"/>
      <c r="D67" s="301"/>
      <c r="E67" s="301"/>
      <c r="F67" s="301"/>
      <c r="G67" s="301"/>
    </row>
    <row r="68" spans="2:7" ht="33" customHeight="1">
      <c r="B68" s="75" t="s">
        <v>187</v>
      </c>
      <c r="C68" s="80"/>
      <c r="D68" s="108">
        <f>SUM(D44+D51+D57+D60+D62+D64+D66)</f>
        <v>6812.2400000000007</v>
      </c>
      <c r="E68" s="108">
        <f>SUM(E44+E51+E57+E60+E62+E64+E66)</f>
        <v>4120.0300000000007</v>
      </c>
      <c r="F68" s="81">
        <f>SUM(F44+F51+F57+F60+F62+F64+F66)</f>
        <v>185</v>
      </c>
      <c r="G68" s="18"/>
    </row>
    <row r="69" spans="2:7">
      <c r="B69" s="30"/>
      <c r="C69" s="31"/>
      <c r="D69" s="31"/>
      <c r="E69" s="31"/>
      <c r="F69" s="31"/>
    </row>
    <row r="70" spans="2:7">
      <c r="B70" s="30"/>
      <c r="C70" s="31"/>
      <c r="D70" s="31"/>
      <c r="E70" s="31"/>
      <c r="F70" s="31"/>
    </row>
    <row r="71" spans="2:7">
      <c r="B71" s="163" t="s">
        <v>323</v>
      </c>
      <c r="C71" s="110"/>
      <c r="D71" s="110"/>
      <c r="E71" s="111"/>
      <c r="F71" s="110"/>
    </row>
    <row r="72" spans="2:7">
      <c r="B72" s="109"/>
      <c r="C72" s="110"/>
      <c r="D72" s="110"/>
      <c r="E72" s="111"/>
      <c r="F72" s="110"/>
    </row>
    <row r="73" spans="2:7">
      <c r="B73" s="33" t="s">
        <v>63</v>
      </c>
    </row>
    <row r="74" spans="2:7">
      <c r="B74" s="33" t="s">
        <v>245</v>
      </c>
    </row>
    <row r="75" spans="2:7">
      <c r="B75" s="33" t="s">
        <v>392</v>
      </c>
    </row>
    <row r="77" spans="2:7">
      <c r="B77" t="s">
        <v>125</v>
      </c>
      <c r="C77"/>
      <c r="D77"/>
    </row>
    <row r="79" spans="2:7" ht="15.75" customHeight="1">
      <c r="B79" t="s">
        <v>129</v>
      </c>
    </row>
    <row r="80" spans="2:7">
      <c r="B80" s="112"/>
      <c r="C80" s="110"/>
      <c r="D80" s="110"/>
      <c r="E80" s="111"/>
      <c r="F80" s="110"/>
    </row>
  </sheetData>
  <mergeCells count="9">
    <mergeCell ref="B54:B56"/>
    <mergeCell ref="B58:B59"/>
    <mergeCell ref="B67:G67"/>
    <mergeCell ref="B4:G4"/>
    <mergeCell ref="B5:G5"/>
    <mergeCell ref="B6:G6"/>
    <mergeCell ref="B8:B43"/>
    <mergeCell ref="B45:B49"/>
    <mergeCell ref="B52:G5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52" zoomScale="80" zoomScaleNormal="80" workbookViewId="0">
      <selection activeCell="G61" sqref="G61"/>
    </sheetView>
  </sheetViews>
  <sheetFormatPr defaultColWidth="9.125" defaultRowHeight="14.25"/>
  <cols>
    <col min="1" max="1" width="3.5" customWidth="1"/>
    <col min="2" max="2" width="44.375" customWidth="1"/>
    <col min="3" max="3" width="59.125" customWidth="1"/>
    <col min="4" max="4" width="18.125" customWidth="1"/>
    <col min="5" max="5" width="15.625" customWidth="1"/>
    <col min="6" max="6" width="15.375" customWidth="1"/>
    <col min="7" max="7" width="40.375" customWidth="1"/>
    <col min="8" max="8" width="2.625" customWidth="1"/>
  </cols>
  <sheetData>
    <row r="1" spans="2:7" ht="30" customHeight="1">
      <c r="B1" s="9" t="s">
        <v>4</v>
      </c>
    </row>
    <row r="2" spans="2:7" ht="25.5" customHeight="1">
      <c r="B2" s="9" t="s">
        <v>5</v>
      </c>
      <c r="D2" s="10"/>
      <c r="E2" s="10"/>
    </row>
    <row r="3" spans="2:7" ht="12.75" customHeight="1">
      <c r="B3" s="9"/>
      <c r="D3" s="10"/>
      <c r="E3" s="10"/>
    </row>
    <row r="4" spans="2:7" ht="32.25" customHeight="1">
      <c r="B4" s="335" t="s">
        <v>66</v>
      </c>
      <c r="C4" s="335"/>
      <c r="D4" s="335"/>
      <c r="E4" s="335"/>
      <c r="F4" s="335"/>
      <c r="G4" s="335"/>
    </row>
    <row r="5" spans="2:7" ht="31.5" customHeight="1">
      <c r="B5" s="335" t="s">
        <v>6</v>
      </c>
      <c r="C5" s="335"/>
      <c r="D5" s="335"/>
      <c r="E5" s="335"/>
      <c r="F5" s="335"/>
      <c r="G5" s="335"/>
    </row>
    <row r="6" spans="2:7" ht="26.25" customHeight="1">
      <c r="B6" s="336" t="s">
        <v>7</v>
      </c>
      <c r="C6" s="336"/>
      <c r="D6" s="336"/>
      <c r="E6" s="336"/>
      <c r="F6" s="336"/>
      <c r="G6" s="336"/>
    </row>
    <row r="7" spans="2:7" ht="55.5" customHeight="1">
      <c r="B7" s="11" t="s">
        <v>8</v>
      </c>
      <c r="C7" s="12" t="s">
        <v>9</v>
      </c>
      <c r="D7" s="12" t="s">
        <v>10</v>
      </c>
      <c r="E7" s="12" t="s">
        <v>11</v>
      </c>
      <c r="F7" s="12" t="s">
        <v>2</v>
      </c>
      <c r="G7" s="13" t="s">
        <v>12</v>
      </c>
    </row>
    <row r="8" spans="2:7" ht="36.75" customHeight="1">
      <c r="B8" s="299" t="s">
        <v>13</v>
      </c>
      <c r="C8" s="14" t="s">
        <v>14</v>
      </c>
      <c r="D8" s="35">
        <f>87.8</f>
        <v>87.8</v>
      </c>
      <c r="E8" s="36">
        <v>1.8</v>
      </c>
      <c r="F8" s="37">
        <v>1</v>
      </c>
      <c r="G8" s="15"/>
    </row>
    <row r="9" spans="2:7" ht="36.75" customHeight="1">
      <c r="B9" s="299"/>
      <c r="C9" s="14" t="s">
        <v>15</v>
      </c>
      <c r="D9" s="35">
        <f>47.5+64.9+204.5+74.9</f>
        <v>391.79999999999995</v>
      </c>
      <c r="E9" s="36">
        <v>3</v>
      </c>
      <c r="F9" s="37">
        <v>5</v>
      </c>
      <c r="G9" s="15"/>
    </row>
    <row r="10" spans="2:7" ht="36.75" customHeight="1">
      <c r="B10" s="299"/>
      <c r="C10" s="14" t="s">
        <v>16</v>
      </c>
      <c r="D10" s="35">
        <f>93+76.8</f>
        <v>169.8</v>
      </c>
      <c r="E10" s="36">
        <v>3</v>
      </c>
      <c r="F10" s="37">
        <v>2</v>
      </c>
      <c r="G10" s="15"/>
    </row>
    <row r="11" spans="2:7" ht="36.75" customHeight="1">
      <c r="B11" s="299"/>
      <c r="C11" s="14" t="s">
        <v>17</v>
      </c>
      <c r="D11" s="35">
        <v>0</v>
      </c>
      <c r="E11" s="36">
        <v>3</v>
      </c>
      <c r="F11" s="37">
        <v>1</v>
      </c>
      <c r="G11" s="15"/>
    </row>
    <row r="12" spans="2:7" ht="36.75" customHeight="1">
      <c r="B12" s="299"/>
      <c r="C12" s="14" t="s">
        <v>18</v>
      </c>
      <c r="D12" s="35">
        <f>248.4+76.8+156</f>
        <v>481.2</v>
      </c>
      <c r="E12" s="36">
        <v>3</v>
      </c>
      <c r="F12" s="37">
        <v>3</v>
      </c>
      <c r="G12" s="15"/>
    </row>
    <row r="13" spans="2:7" ht="36.75" customHeight="1">
      <c r="B13" s="299"/>
      <c r="C13" s="14" t="s">
        <v>19</v>
      </c>
      <c r="D13" s="35">
        <f>518.4+259.2+468</f>
        <v>1245.5999999999999</v>
      </c>
      <c r="E13" s="36">
        <v>3</v>
      </c>
      <c r="F13" s="37">
        <v>2</v>
      </c>
      <c r="G13" s="15"/>
    </row>
    <row r="14" spans="2:7" ht="36.75" customHeight="1">
      <c r="B14" s="299"/>
      <c r="C14" s="14" t="s">
        <v>20</v>
      </c>
      <c r="D14" s="35">
        <f>74.4</f>
        <v>74.400000000000006</v>
      </c>
      <c r="E14" s="36">
        <v>3</v>
      </c>
      <c r="F14" s="37">
        <v>3</v>
      </c>
      <c r="G14" s="15"/>
    </row>
    <row r="15" spans="2:7" ht="36.75" customHeight="1">
      <c r="B15" s="299"/>
      <c r="C15" s="14" t="s">
        <v>21</v>
      </c>
      <c r="D15" s="35">
        <f>712.8+766.8</f>
        <v>1479.6</v>
      </c>
      <c r="E15" s="36">
        <v>3</v>
      </c>
      <c r="F15" s="37">
        <v>2</v>
      </c>
      <c r="G15" s="15"/>
    </row>
    <row r="16" spans="2:7" ht="36.75" customHeight="1">
      <c r="B16" s="299"/>
      <c r="C16" s="14" t="s">
        <v>22</v>
      </c>
      <c r="D16" s="35">
        <f>44.6+49+63.4</f>
        <v>157</v>
      </c>
      <c r="E16" s="36">
        <v>1.8</v>
      </c>
      <c r="F16" s="37">
        <v>4</v>
      </c>
      <c r="G16" s="15"/>
    </row>
    <row r="17" spans="2:7" ht="36.75" customHeight="1">
      <c r="B17" s="299"/>
      <c r="C17" s="14" t="s">
        <v>23</v>
      </c>
      <c r="D17" s="35">
        <f>49</f>
        <v>49</v>
      </c>
      <c r="E17" s="36">
        <v>3</v>
      </c>
      <c r="F17" s="37">
        <v>1</v>
      </c>
      <c r="G17" s="15"/>
    </row>
    <row r="18" spans="2:7" ht="36.75" customHeight="1">
      <c r="B18" s="299"/>
      <c r="C18" s="14" t="s">
        <v>24</v>
      </c>
      <c r="D18" s="35">
        <f>90+511.2</f>
        <v>601.20000000000005</v>
      </c>
      <c r="E18" s="36">
        <v>3</v>
      </c>
      <c r="F18" s="37">
        <v>2</v>
      </c>
      <c r="G18" s="15"/>
    </row>
    <row r="19" spans="2:7" ht="36.75" customHeight="1">
      <c r="B19" s="299"/>
      <c r="C19" s="14" t="s">
        <v>25</v>
      </c>
      <c r="D19" s="35">
        <f>297.6+482.25+405.9</f>
        <v>1185.75</v>
      </c>
      <c r="E19" s="36">
        <v>1.8</v>
      </c>
      <c r="F19" s="37">
        <v>2</v>
      </c>
      <c r="G19" s="15"/>
    </row>
    <row r="20" spans="2:7" ht="36.75" customHeight="1">
      <c r="B20" s="299"/>
      <c r="C20" s="14" t="s">
        <v>26</v>
      </c>
      <c r="D20" s="35">
        <v>177.1</v>
      </c>
      <c r="E20" s="36">
        <v>1.8</v>
      </c>
      <c r="F20" s="37">
        <v>1</v>
      </c>
      <c r="G20" s="15"/>
    </row>
    <row r="21" spans="2:7" ht="36.75" customHeight="1">
      <c r="B21" s="299"/>
      <c r="C21" s="14" t="s">
        <v>27</v>
      </c>
      <c r="D21" s="35">
        <f>529.2</f>
        <v>529.20000000000005</v>
      </c>
      <c r="E21" s="36">
        <v>3</v>
      </c>
      <c r="F21" s="37">
        <v>2</v>
      </c>
      <c r="G21" s="15"/>
    </row>
    <row r="22" spans="2:7" ht="36.75" customHeight="1">
      <c r="B22" s="299"/>
      <c r="C22" s="14" t="s">
        <v>28</v>
      </c>
      <c r="D22" s="35">
        <f>147+230.4</f>
        <v>377.4</v>
      </c>
      <c r="E22" s="36">
        <v>3</v>
      </c>
      <c r="F22" s="37">
        <v>2</v>
      </c>
      <c r="G22" s="15"/>
    </row>
    <row r="23" spans="2:7" ht="36.75" customHeight="1">
      <c r="B23" s="299"/>
      <c r="C23" s="14" t="s">
        <v>29</v>
      </c>
      <c r="D23" s="35">
        <f>210.2</f>
        <v>210.2</v>
      </c>
      <c r="E23" s="36">
        <v>1.8</v>
      </c>
      <c r="F23" s="37">
        <v>1</v>
      </c>
      <c r="G23" s="15"/>
    </row>
    <row r="24" spans="2:7" ht="36.75" customHeight="1">
      <c r="B24" s="299"/>
      <c r="C24" s="14" t="s">
        <v>30</v>
      </c>
      <c r="D24" s="35">
        <f>220.5+788.4+684+230.4+247.5</f>
        <v>2170.8000000000002</v>
      </c>
      <c r="E24" s="36">
        <v>4.5</v>
      </c>
      <c r="F24" s="37">
        <f>5+1</f>
        <v>6</v>
      </c>
      <c r="G24" s="15"/>
    </row>
    <row r="25" spans="2:7" ht="36.75" customHeight="1">
      <c r="B25" s="299"/>
      <c r="C25" s="14" t="s">
        <v>31</v>
      </c>
      <c r="D25" s="35">
        <f>73.4+44.6+140.4</f>
        <v>258.39999999999998</v>
      </c>
      <c r="E25" s="36">
        <v>3</v>
      </c>
      <c r="F25" s="37">
        <v>2</v>
      </c>
      <c r="G25" s="15"/>
    </row>
    <row r="26" spans="2:7" ht="36.75" customHeight="1">
      <c r="B26" s="299"/>
      <c r="C26" s="14" t="s">
        <v>32</v>
      </c>
      <c r="D26" s="35">
        <f>158.4</f>
        <v>158.4</v>
      </c>
      <c r="E26" s="36">
        <v>3</v>
      </c>
      <c r="F26" s="37">
        <v>2</v>
      </c>
      <c r="G26" s="15"/>
    </row>
    <row r="27" spans="2:7" ht="36.75" customHeight="1">
      <c r="B27" s="299"/>
      <c r="C27" s="14" t="s">
        <v>33</v>
      </c>
      <c r="D27" s="35">
        <f>76.8+134.4</f>
        <v>211.2</v>
      </c>
      <c r="E27" s="36">
        <v>3</v>
      </c>
      <c r="F27" s="37">
        <v>2</v>
      </c>
      <c r="G27" s="15"/>
    </row>
    <row r="28" spans="2:7" ht="36.75" customHeight="1">
      <c r="B28" s="299"/>
      <c r="C28" s="14" t="s">
        <v>34</v>
      </c>
      <c r="D28" s="35">
        <f>1053+799.2+1069.2+777.6</f>
        <v>3699</v>
      </c>
      <c r="E28" s="36">
        <v>4.5</v>
      </c>
      <c r="F28" s="37">
        <v>4</v>
      </c>
      <c r="G28" s="15"/>
    </row>
    <row r="29" spans="2:7" ht="36.75" customHeight="1">
      <c r="B29" s="299"/>
      <c r="C29" s="14" t="s">
        <v>35</v>
      </c>
      <c r="D29" s="35">
        <f>480</f>
        <v>480</v>
      </c>
      <c r="E29" s="36">
        <v>3</v>
      </c>
      <c r="F29" s="37">
        <v>1</v>
      </c>
      <c r="G29" s="15"/>
    </row>
    <row r="30" spans="2:7" ht="29.25" customHeight="1">
      <c r="B30" s="299"/>
      <c r="C30" s="14" t="s">
        <v>36</v>
      </c>
      <c r="D30" s="38">
        <f>122.4+518.4+214.5+525.6+417</f>
        <v>1797.9</v>
      </c>
      <c r="E30" s="36">
        <v>3</v>
      </c>
      <c r="F30" s="39">
        <v>5</v>
      </c>
      <c r="G30" s="16"/>
    </row>
    <row r="31" spans="2:7" ht="25.5" customHeight="1">
      <c r="B31" s="17" t="s">
        <v>37</v>
      </c>
      <c r="C31" s="14"/>
      <c r="D31" s="172">
        <f>SUM(D8:D30)</f>
        <v>15992.749999999998</v>
      </c>
      <c r="E31" s="172">
        <f>SUM(E8:E30)</f>
        <v>66</v>
      </c>
      <c r="F31" s="178">
        <f>SUM(F8:F30)</f>
        <v>56</v>
      </c>
      <c r="G31" s="16"/>
    </row>
    <row r="32" spans="2:7" ht="30" customHeight="1">
      <c r="B32" s="337" t="s">
        <v>38</v>
      </c>
      <c r="C32" s="14" t="s">
        <v>39</v>
      </c>
      <c r="D32" s="38">
        <v>0</v>
      </c>
      <c r="E32" s="36">
        <v>37</v>
      </c>
      <c r="F32" s="39">
        <v>0</v>
      </c>
      <c r="G32" s="340" t="s">
        <v>544</v>
      </c>
    </row>
    <row r="33" spans="2:7" ht="30" customHeight="1">
      <c r="B33" s="337"/>
      <c r="C33" s="14" t="s">
        <v>39</v>
      </c>
      <c r="D33" s="38">
        <v>0</v>
      </c>
      <c r="E33" s="36">
        <v>0</v>
      </c>
      <c r="F33" s="39">
        <v>0</v>
      </c>
      <c r="G33" s="340" t="s">
        <v>544</v>
      </c>
    </row>
    <row r="34" spans="2:7" ht="30" customHeight="1">
      <c r="B34" s="337"/>
      <c r="C34" s="14" t="s">
        <v>40</v>
      </c>
      <c r="D34" s="38">
        <v>0</v>
      </c>
      <c r="E34" s="36">
        <v>37</v>
      </c>
      <c r="F34" s="39">
        <v>0</v>
      </c>
      <c r="G34" s="340" t="s">
        <v>544</v>
      </c>
    </row>
    <row r="35" spans="2:7" ht="30" customHeight="1">
      <c r="B35" s="337"/>
      <c r="C35" s="14" t="s">
        <v>40</v>
      </c>
      <c r="D35" s="38">
        <v>0</v>
      </c>
      <c r="E35" s="36">
        <v>0</v>
      </c>
      <c r="F35" s="39">
        <v>0</v>
      </c>
      <c r="G35" s="340" t="s">
        <v>544</v>
      </c>
    </row>
    <row r="36" spans="2:7" ht="30" customHeight="1">
      <c r="B36" s="337"/>
      <c r="C36" s="14" t="s">
        <v>41</v>
      </c>
      <c r="D36" s="38">
        <v>1221</v>
      </c>
      <c r="E36" s="36">
        <v>37</v>
      </c>
      <c r="F36" s="39">
        <v>2</v>
      </c>
      <c r="G36" s="16"/>
    </row>
    <row r="37" spans="2:7" ht="30" customHeight="1">
      <c r="B37" s="337"/>
      <c r="C37" s="14" t="s">
        <v>41</v>
      </c>
      <c r="D37" s="38">
        <v>0</v>
      </c>
      <c r="E37" s="36">
        <v>0</v>
      </c>
      <c r="F37" s="39">
        <v>2</v>
      </c>
      <c r="G37" s="340" t="s">
        <v>534</v>
      </c>
    </row>
    <row r="38" spans="2:7" ht="30" customHeight="1">
      <c r="B38" s="337"/>
      <c r="C38" s="14" t="s">
        <v>42</v>
      </c>
      <c r="D38" s="38">
        <v>2036</v>
      </c>
      <c r="E38" s="36">
        <v>37</v>
      </c>
      <c r="F38" s="39">
        <v>2</v>
      </c>
      <c r="G38" s="340"/>
    </row>
    <row r="39" spans="2:7" ht="30" customHeight="1">
      <c r="B39" s="337"/>
      <c r="C39" s="14" t="s">
        <v>42</v>
      </c>
      <c r="D39" s="38">
        <v>0</v>
      </c>
      <c r="E39" s="36">
        <v>0</v>
      </c>
      <c r="F39" s="39">
        <v>0</v>
      </c>
      <c r="G39" s="340" t="s">
        <v>544</v>
      </c>
    </row>
    <row r="40" spans="2:7" ht="30" customHeight="1">
      <c r="B40" s="337"/>
      <c r="C40" s="14" t="s">
        <v>43</v>
      </c>
      <c r="D40" s="36">
        <v>1417.4</v>
      </c>
      <c r="E40" s="36">
        <v>83</v>
      </c>
      <c r="F40" s="39">
        <v>1</v>
      </c>
      <c r="G40" s="340"/>
    </row>
    <row r="41" spans="2:7" ht="30" customHeight="1">
      <c r="B41" s="337"/>
      <c r="C41" s="14" t="s">
        <v>43</v>
      </c>
      <c r="D41" s="36">
        <v>0</v>
      </c>
      <c r="E41" s="36">
        <v>0</v>
      </c>
      <c r="F41" s="39">
        <v>1</v>
      </c>
      <c r="G41" s="340" t="s">
        <v>534</v>
      </c>
    </row>
    <row r="42" spans="2:7" ht="30" customHeight="1">
      <c r="B42" s="337"/>
      <c r="C42" s="14" t="s">
        <v>44</v>
      </c>
      <c r="D42" s="38">
        <v>0</v>
      </c>
      <c r="E42" s="36">
        <v>124</v>
      </c>
      <c r="F42" s="39">
        <v>0</v>
      </c>
      <c r="G42" s="340" t="s">
        <v>544</v>
      </c>
    </row>
    <row r="43" spans="2:7" ht="30" customHeight="1">
      <c r="B43" s="337"/>
      <c r="C43" s="14" t="s">
        <v>44</v>
      </c>
      <c r="D43" s="38">
        <v>0</v>
      </c>
      <c r="E43" s="36">
        <v>0</v>
      </c>
      <c r="F43" s="39">
        <v>1</v>
      </c>
      <c r="G43" s="340" t="s">
        <v>534</v>
      </c>
    </row>
    <row r="44" spans="2:7" ht="30" customHeight="1">
      <c r="B44" s="337"/>
      <c r="C44" s="14" t="s">
        <v>45</v>
      </c>
      <c r="D44" s="38">
        <v>0</v>
      </c>
      <c r="E44" s="36">
        <v>18.5</v>
      </c>
      <c r="F44" s="39">
        <v>0</v>
      </c>
      <c r="G44" s="347" t="s">
        <v>544</v>
      </c>
    </row>
    <row r="45" spans="2:7" ht="30" customHeight="1">
      <c r="B45" s="337"/>
      <c r="C45" s="14" t="s">
        <v>45</v>
      </c>
      <c r="D45" s="38">
        <v>0</v>
      </c>
      <c r="E45" s="36">
        <v>0</v>
      </c>
      <c r="F45" s="39">
        <v>0</v>
      </c>
      <c r="G45" s="347" t="s">
        <v>544</v>
      </c>
    </row>
    <row r="46" spans="2:7" ht="30" customHeight="1">
      <c r="B46" s="337"/>
      <c r="C46" s="14" t="s">
        <v>46</v>
      </c>
      <c r="D46" s="38">
        <v>0</v>
      </c>
      <c r="E46" s="36">
        <v>25</v>
      </c>
      <c r="F46" s="39">
        <v>0</v>
      </c>
      <c r="G46" s="347" t="s">
        <v>544</v>
      </c>
    </row>
    <row r="47" spans="2:7" ht="30" customHeight="1">
      <c r="B47" s="337"/>
      <c r="C47" s="14" t="s">
        <v>46</v>
      </c>
      <c r="D47" s="38">
        <v>0</v>
      </c>
      <c r="E47" s="36">
        <v>0</v>
      </c>
      <c r="F47" s="39">
        <v>0</v>
      </c>
      <c r="G47" s="347" t="s">
        <v>544</v>
      </c>
    </row>
    <row r="48" spans="2:7" ht="30" customHeight="1">
      <c r="B48" s="337"/>
      <c r="C48" s="14" t="s">
        <v>47</v>
      </c>
      <c r="D48" s="38">
        <v>372</v>
      </c>
      <c r="E48" s="36">
        <v>124</v>
      </c>
      <c r="F48" s="39">
        <v>2</v>
      </c>
      <c r="G48" s="340"/>
    </row>
    <row r="49" spans="1:10" ht="30" customHeight="1">
      <c r="B49" s="337"/>
      <c r="C49" s="14" t="s">
        <v>47</v>
      </c>
      <c r="D49" s="38">
        <v>0</v>
      </c>
      <c r="E49" s="36">
        <v>0</v>
      </c>
      <c r="F49" s="39">
        <v>2</v>
      </c>
      <c r="G49" s="340" t="s">
        <v>534</v>
      </c>
    </row>
    <row r="50" spans="1:10" ht="25.5" customHeight="1">
      <c r="B50" s="19" t="s">
        <v>37</v>
      </c>
      <c r="C50" s="20"/>
      <c r="D50" s="172">
        <f>SUM(D32:D49)</f>
        <v>5046.3999999999996</v>
      </c>
      <c r="E50" s="172">
        <f>SUM(E32:E49)</f>
        <v>522.5</v>
      </c>
      <c r="F50" s="178">
        <f>SUM(F32:F49)</f>
        <v>13</v>
      </c>
      <c r="G50" s="16"/>
      <c r="H50" s="21"/>
      <c r="I50" s="21"/>
      <c r="J50" s="21"/>
    </row>
    <row r="51" spans="1:10" ht="31.5" customHeight="1">
      <c r="B51" s="338" t="s">
        <v>48</v>
      </c>
      <c r="C51" s="338"/>
      <c r="D51" s="338"/>
      <c r="E51" s="338"/>
      <c r="F51" s="338"/>
      <c r="G51" s="338"/>
    </row>
    <row r="52" spans="1:10" ht="53.25" customHeight="1">
      <c r="A52" s="8"/>
      <c r="B52" s="12" t="s">
        <v>8</v>
      </c>
      <c r="C52" s="12" t="s">
        <v>49</v>
      </c>
      <c r="D52" s="12" t="s">
        <v>10</v>
      </c>
      <c r="E52" s="12" t="s">
        <v>50</v>
      </c>
      <c r="F52" s="12" t="s">
        <v>2</v>
      </c>
      <c r="G52" s="13" t="s">
        <v>51</v>
      </c>
    </row>
    <row r="53" spans="1:10" ht="33" customHeight="1">
      <c r="B53" s="22" t="s">
        <v>52</v>
      </c>
      <c r="C53" s="23"/>
      <c r="D53" s="35">
        <v>0</v>
      </c>
      <c r="E53" s="35">
        <v>0</v>
      </c>
      <c r="F53" s="182">
        <v>0</v>
      </c>
      <c r="G53" s="18"/>
    </row>
    <row r="54" spans="1:10" ht="24.75" customHeight="1">
      <c r="B54" s="24" t="s">
        <v>37</v>
      </c>
      <c r="C54" s="25"/>
      <c r="D54" s="175">
        <f>SUM(D53)</f>
        <v>0</v>
      </c>
      <c r="E54" s="175">
        <f>SUM(E53)</f>
        <v>0</v>
      </c>
      <c r="F54" s="41">
        <f>SUM(F53)</f>
        <v>0</v>
      </c>
      <c r="G54" s="18"/>
    </row>
    <row r="55" spans="1:10" ht="28.5" customHeight="1">
      <c r="B55" s="332" t="s">
        <v>53</v>
      </c>
      <c r="C55" s="26" t="s">
        <v>54</v>
      </c>
      <c r="D55" s="40">
        <v>413</v>
      </c>
      <c r="E55" s="35">
        <v>472</v>
      </c>
      <c r="F55" s="182">
        <v>8</v>
      </c>
      <c r="G55" s="27"/>
    </row>
    <row r="56" spans="1:10" ht="28.5" customHeight="1">
      <c r="B56" s="315"/>
      <c r="C56" s="26" t="s">
        <v>55</v>
      </c>
      <c r="D56" s="35">
        <v>1407</v>
      </c>
      <c r="E56" s="35">
        <v>1608</v>
      </c>
      <c r="F56" s="182">
        <v>24</v>
      </c>
      <c r="G56" s="27"/>
    </row>
    <row r="57" spans="1:10" ht="28.5" customHeight="1">
      <c r="B57" s="316"/>
      <c r="C57" s="26" t="s">
        <v>56</v>
      </c>
      <c r="D57" s="40">
        <v>1015.73</v>
      </c>
      <c r="E57" s="35">
        <v>1700</v>
      </c>
      <c r="F57" s="182">
        <v>21</v>
      </c>
      <c r="G57" s="27"/>
    </row>
    <row r="58" spans="1:10" ht="29.25" customHeight="1">
      <c r="B58" s="24" t="s">
        <v>37</v>
      </c>
      <c r="C58" s="25"/>
      <c r="D58" s="175">
        <f>SUM(D55:D57)</f>
        <v>2835.73</v>
      </c>
      <c r="E58" s="175">
        <f>SUM(E55:E57)</f>
        <v>3780</v>
      </c>
      <c r="F58" s="41">
        <f>SUM(F55:F57)</f>
        <v>53</v>
      </c>
      <c r="G58" s="18"/>
    </row>
    <row r="59" spans="1:10" ht="27" customHeight="1">
      <c r="B59" s="22" t="s">
        <v>57</v>
      </c>
      <c r="C59" s="23" t="s">
        <v>58</v>
      </c>
      <c r="D59" s="35">
        <v>0</v>
      </c>
      <c r="E59" s="35">
        <v>15293.44</v>
      </c>
      <c r="F59" s="182">
        <v>0</v>
      </c>
      <c r="G59" s="18" t="s">
        <v>544</v>
      </c>
    </row>
    <row r="60" spans="1:10" ht="27" customHeight="1">
      <c r="B60" s="24" t="s">
        <v>37</v>
      </c>
      <c r="C60" s="25"/>
      <c r="D60" s="175">
        <f>SUM(D59)</f>
        <v>0</v>
      </c>
      <c r="E60" s="175">
        <f>SUM(E59)</f>
        <v>15293.44</v>
      </c>
      <c r="F60" s="41">
        <f>SUM(F59)</f>
        <v>0</v>
      </c>
      <c r="G60" s="18"/>
    </row>
    <row r="61" spans="1:10" ht="27" customHeight="1">
      <c r="B61" s="22" t="s">
        <v>59</v>
      </c>
      <c r="C61" s="23" t="s">
        <v>60</v>
      </c>
      <c r="D61" s="35">
        <v>0</v>
      </c>
      <c r="E61" s="35">
        <v>6000</v>
      </c>
      <c r="F61" s="182">
        <v>0</v>
      </c>
      <c r="G61" s="18" t="s">
        <v>544</v>
      </c>
    </row>
    <row r="62" spans="1:10" s="28" customFormat="1" ht="16.5" customHeight="1">
      <c r="B62" s="24" t="s">
        <v>37</v>
      </c>
      <c r="C62" s="25"/>
      <c r="D62" s="175">
        <f>SUM(D61)</f>
        <v>0</v>
      </c>
      <c r="E62" s="175">
        <f>SUM(E61)</f>
        <v>6000</v>
      </c>
      <c r="F62" s="41">
        <f>SUM(F61)</f>
        <v>0</v>
      </c>
      <c r="G62" s="29"/>
    </row>
    <row r="63" spans="1:10" ht="30.75" customHeight="1">
      <c r="B63" s="22" t="s">
        <v>61</v>
      </c>
      <c r="C63" s="23"/>
      <c r="D63" s="40">
        <v>0</v>
      </c>
      <c r="E63" s="35">
        <v>0</v>
      </c>
      <c r="F63" s="182">
        <v>0</v>
      </c>
      <c r="G63" s="18"/>
    </row>
    <row r="64" spans="1:10" ht="15.75">
      <c r="B64" s="24" t="s">
        <v>37</v>
      </c>
      <c r="C64" s="25"/>
      <c r="D64" s="175">
        <f>SUM(D63)</f>
        <v>0</v>
      </c>
      <c r="E64" s="175">
        <f>SUM(E63)</f>
        <v>0</v>
      </c>
      <c r="F64" s="41">
        <f>SUM(F63)</f>
        <v>0</v>
      </c>
      <c r="G64" s="18"/>
    </row>
    <row r="65" spans="2:7" ht="17.25" customHeight="1">
      <c r="B65" s="334"/>
      <c r="C65" s="334"/>
      <c r="D65" s="334"/>
      <c r="E65" s="334"/>
      <c r="F65" s="334"/>
      <c r="G65" s="334"/>
    </row>
    <row r="66" spans="2:7" ht="33" customHeight="1">
      <c r="B66" s="24" t="s">
        <v>62</v>
      </c>
      <c r="C66" s="25"/>
      <c r="D66" s="173">
        <f>SUM(D31+D50+D54+D58+D60+D62+D64)</f>
        <v>23874.879999999997</v>
      </c>
      <c r="E66" s="173">
        <f>SUM(E31+E50+E54+E58+E60+E62+E64)</f>
        <v>25661.940000000002</v>
      </c>
      <c r="F66" s="174">
        <f>SUM(F31+F50+F54+F58+F60+F62+F64)</f>
        <v>122</v>
      </c>
      <c r="G66" s="18"/>
    </row>
    <row r="67" spans="2:7">
      <c r="B67" s="30"/>
      <c r="C67" s="31"/>
      <c r="D67" s="31"/>
      <c r="E67" s="31"/>
      <c r="F67" s="31"/>
    </row>
    <row r="68" spans="2:7">
      <c r="B68" s="30"/>
      <c r="C68" s="31"/>
      <c r="D68" s="31"/>
      <c r="E68" s="31"/>
      <c r="F68" s="31"/>
    </row>
    <row r="69" spans="2:7">
      <c r="B69" s="32" t="s">
        <v>67</v>
      </c>
    </row>
    <row r="70" spans="2:7">
      <c r="B70" s="32"/>
    </row>
    <row r="71" spans="2:7">
      <c r="B71" s="33" t="s">
        <v>63</v>
      </c>
    </row>
    <row r="72" spans="2:7">
      <c r="B72" s="33" t="s">
        <v>64</v>
      </c>
    </row>
    <row r="73" spans="2:7">
      <c r="B73" s="33" t="s">
        <v>65</v>
      </c>
    </row>
    <row r="74" spans="2:7">
      <c r="B74" s="34"/>
    </row>
    <row r="75" spans="2:7">
      <c r="B75" t="s">
        <v>129</v>
      </c>
    </row>
    <row r="78" spans="2:7" ht="15.75" customHeight="1"/>
  </sheetData>
  <mergeCells count="8">
    <mergeCell ref="B65:G65"/>
    <mergeCell ref="B55:B57"/>
    <mergeCell ref="B4:G4"/>
    <mergeCell ref="B5:G5"/>
    <mergeCell ref="B6:G6"/>
    <mergeCell ref="B8:B30"/>
    <mergeCell ref="B32:B49"/>
    <mergeCell ref="B51:G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TOTALI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Di Terlizzi</dc:creator>
  <cp:lastModifiedBy>Ilaria Cassese</cp:lastModifiedBy>
  <dcterms:created xsi:type="dcterms:W3CDTF">2024-04-03T14:26:23Z</dcterms:created>
  <dcterms:modified xsi:type="dcterms:W3CDTF">2024-04-11T08:01:43Z</dcterms:modified>
</cp:coreProperties>
</file>